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95" tabRatio="853" activeTab="0"/>
  </bookViews>
  <sheets>
    <sheet name="Poc. strana" sheetId="1" r:id="rId1"/>
    <sheet name="Sadrzaj_Dinamika" sheetId="2" r:id="rId2"/>
    <sheet name="1 OPPR" sheetId="3" r:id="rId3"/>
    <sheet name="2 Zajed tr sred prih" sheetId="4" r:id="rId4"/>
    <sheet name="3 Oper Troskovi OP" sheetId="5" r:id="rId5"/>
    <sheet name="4 PPCK" sheetId="6" r:id="rId6"/>
    <sheet name="5 Struktura izvora finans" sheetId="7" r:id="rId7"/>
    <sheet name="6 Sredstva" sheetId="8" r:id="rId8"/>
    <sheet name="7 Sistemske usluge " sheetId="9" r:id="rId9"/>
    <sheet name="8 Gubici" sheetId="10" r:id="rId10"/>
    <sheet name="9 Ostali Prih" sheetId="11" r:id="rId11"/>
    <sheet name="10 KE 2017" sheetId="12" r:id="rId12"/>
    <sheet name="11 Ulaganja" sheetId="13" r:id="rId13"/>
    <sheet name="12 Prih.od Prikljuc" sheetId="14" r:id="rId14"/>
  </sheets>
  <definedNames>
    <definedName name="_xlnm.Print_Area" localSheetId="2">'1 OPPR'!$A$1:$E$24</definedName>
    <definedName name="_xlnm.Print_Area" localSheetId="11">'10 KE 2017'!$A$1:$H$25</definedName>
    <definedName name="_xlnm.Print_Area" localSheetId="12">'11 Ulaganja'!$A$1:$L$32</definedName>
    <definedName name="_xlnm.Print_Area" localSheetId="13">'12 Prih.od Prikljuc'!$A$1:$D$14</definedName>
    <definedName name="_xlnm.Print_Area" localSheetId="3">'2 Zajed tr sred prih'!$A$1:$H$287</definedName>
    <definedName name="_xlnm.Print_Area" localSheetId="4">'3 Oper Troskovi OP'!$A$1:$K$121</definedName>
    <definedName name="_xlnm.Print_Area" localSheetId="5">'4 PPCK'!$A$1:$E$24</definedName>
    <definedName name="_xlnm.Print_Area" localSheetId="6">'5 Struktura izvora finans'!$A$1:$H$35</definedName>
    <definedName name="_xlnm.Print_Area" localSheetId="7">'6 Sredstva'!$A$1:$D$22</definedName>
    <definedName name="_xlnm.Print_Area" localSheetId="8">'7 Sistemske usluge '!$A$1:$D$13</definedName>
    <definedName name="_xlnm.Print_Area" localSheetId="9">'8 Gubici'!$A$1:$R$16</definedName>
    <definedName name="_xlnm.Print_Area" localSheetId="10">'9 Ostali Prih'!$A$1:$D$23</definedName>
    <definedName name="_xlnm.Print_Area" localSheetId="0">'Poc. strana'!$A$1:$I$34</definedName>
    <definedName name="_xlnm.Print_Titles" localSheetId="12">'11 Ulaganja'!$1:$6</definedName>
    <definedName name="_xlnm.Print_Titles" localSheetId="13">'12 Prih.od Prikljuc'!$1:$7</definedName>
    <definedName name="_xlnm.Print_Titles" localSheetId="3">'2 Zajed tr sred prih'!$1:$7</definedName>
    <definedName name="_xlnm.Print_Titles" localSheetId="4">'3 Oper Troskovi OP'!$1:$7</definedName>
    <definedName name="_xlnm.Print_Titles" localSheetId="8">'7 Sistemske usluge '!$1:$7</definedName>
    <definedName name="_xlnm.Print_Titles" localSheetId="9">'8 Gubici'!$1:$7</definedName>
    <definedName name="_xlnm.Print_Titles" localSheetId="10">'9 Ostali Prih'!$1:$7</definedName>
    <definedName name="sab" localSheetId="11">#REF!</definedName>
    <definedName name="sab" localSheetId="1">#REF!</definedName>
    <definedName name="sab">#REF!</definedName>
  </definedNames>
  <calcPr fullCalcOnLoad="1"/>
</workbook>
</file>

<file path=xl/sharedStrings.xml><?xml version="1.0" encoding="utf-8"?>
<sst xmlns="http://schemas.openxmlformats.org/spreadsheetml/2006/main" count="1420" uniqueCount="531">
  <si>
    <t>1</t>
  </si>
  <si>
    <t>2</t>
  </si>
  <si>
    <t>3</t>
  </si>
  <si>
    <t>7</t>
  </si>
  <si>
    <t>Земљиште</t>
  </si>
  <si>
    <t>Возила</t>
  </si>
  <si>
    <t>Нето вредност средстава на почетку регулаторног периода</t>
  </si>
  <si>
    <t>Редни број</t>
  </si>
  <si>
    <t>Грађевински објекти</t>
  </si>
  <si>
    <t>Остало</t>
  </si>
  <si>
    <t>Постројења и опрема</t>
  </si>
  <si>
    <t>I</t>
  </si>
  <si>
    <t>II</t>
  </si>
  <si>
    <t>III</t>
  </si>
  <si>
    <t>* Телефон:</t>
  </si>
  <si>
    <t>* Телефакс:</t>
  </si>
  <si>
    <t>Нето вредност средстава прибављених без накнаде на почетку регулаторног периода</t>
  </si>
  <si>
    <t>Трошкови материјала</t>
  </si>
  <si>
    <t>Трошкови горива и енергије</t>
  </si>
  <si>
    <t>Трошкови зарада, накнада зарада и остали лични расходи</t>
  </si>
  <si>
    <t>Трошкови производних услуга</t>
  </si>
  <si>
    <t>Трошкови услуга одржавања</t>
  </si>
  <si>
    <t>Трошкови транспортних услуга</t>
  </si>
  <si>
    <t>Трошкови закупнина</t>
  </si>
  <si>
    <t>Трошкови рекламе и пропаганде</t>
  </si>
  <si>
    <t>Нематеријални трошкови</t>
  </si>
  <si>
    <t>Трошкови непроизводних услуга</t>
  </si>
  <si>
    <t>Трошкови репрезентације</t>
  </si>
  <si>
    <t>Трошкови премија осигурања</t>
  </si>
  <si>
    <t>Трошкови платног промета</t>
  </si>
  <si>
    <t>Остали нематеријални трошкови</t>
  </si>
  <si>
    <t>у %</t>
  </si>
  <si>
    <t>Опис</t>
  </si>
  <si>
    <t>Други приходи</t>
  </si>
  <si>
    <t>1.1</t>
  </si>
  <si>
    <t>1.2</t>
  </si>
  <si>
    <t>1.3</t>
  </si>
  <si>
    <t>2.1</t>
  </si>
  <si>
    <t>2.2</t>
  </si>
  <si>
    <t>2.3</t>
  </si>
  <si>
    <t>3.3</t>
  </si>
  <si>
    <t>3.1</t>
  </si>
  <si>
    <t>3.2</t>
  </si>
  <si>
    <t>3.4</t>
  </si>
  <si>
    <t>3.5</t>
  </si>
  <si>
    <t>* Електронска пошта:</t>
  </si>
  <si>
    <t>Заједничка средства</t>
  </si>
  <si>
    <t>2.4</t>
  </si>
  <si>
    <t>Заједнички остали приходи</t>
  </si>
  <si>
    <t>3.6</t>
  </si>
  <si>
    <t>3.7</t>
  </si>
  <si>
    <t>3.8</t>
  </si>
  <si>
    <t>Укупно</t>
  </si>
  <si>
    <t>Критеријум за расподелу</t>
  </si>
  <si>
    <t>Назив енергетског субјекта:</t>
  </si>
  <si>
    <t>Особа за контакт:</t>
  </si>
  <si>
    <t>Подаци за контакт:</t>
  </si>
  <si>
    <t>8</t>
  </si>
  <si>
    <t>Нематеријална улагања</t>
  </si>
  <si>
    <t>Позиција</t>
  </si>
  <si>
    <t>1.</t>
  </si>
  <si>
    <t>Трошкови материјала за израду</t>
  </si>
  <si>
    <t>Трошкови осталог материјала (режијског)</t>
  </si>
  <si>
    <t>2.</t>
  </si>
  <si>
    <t>Трошкови зарада и накнада зарада (бруто)</t>
  </si>
  <si>
    <t>Трошкови пореза и доприноса на зараде и накнаде зарада на терет послодавца</t>
  </si>
  <si>
    <t>Трошкови накнада по уговору о делу</t>
  </si>
  <si>
    <t>Трошкови накнада по ауторским уговорима</t>
  </si>
  <si>
    <t>Трошкови накнада по уговору о привременим и повременим пословима</t>
  </si>
  <si>
    <t>Трошкови накнада физичким лицима по основу осталих уговора</t>
  </si>
  <si>
    <t>Остали лични расходи и накнаде</t>
  </si>
  <si>
    <t>3.</t>
  </si>
  <si>
    <t>Трошкови услуга на изради учинака</t>
  </si>
  <si>
    <t>Трошкови истраживања</t>
  </si>
  <si>
    <t>Трошкови осталих услуга</t>
  </si>
  <si>
    <t>Трошкови чланарина</t>
  </si>
  <si>
    <t>Трошкови пореза</t>
  </si>
  <si>
    <t>Трошкови доприноса</t>
  </si>
  <si>
    <t>Трошкови заштите животне средине</t>
  </si>
  <si>
    <t>Сопствени капитал</t>
  </si>
  <si>
    <t>Позајмљени капитал</t>
  </si>
  <si>
    <t>Скраћенице</t>
  </si>
  <si>
    <t xml:space="preserve">Напомена: </t>
  </si>
  <si>
    <t>Тражени подаци се уносе у ћелије обојене жутом бојом</t>
  </si>
  <si>
    <t>Седиште и адреса: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</si>
  <si>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</si>
  <si>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</si>
  <si>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</si>
  <si>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</si>
  <si>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</si>
  <si>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</si>
  <si>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</si>
  <si>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</si>
  <si>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</si>
  <si>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</si>
  <si>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Датум обраде:</t>
  </si>
  <si>
    <r>
      <t>РС</t>
    </r>
    <r>
      <rPr>
        <vertAlign val="subscript"/>
        <sz val="10"/>
        <color indexed="18"/>
        <rFont val="Arial Narrow"/>
        <family val="2"/>
      </rPr>
      <t>т</t>
    </r>
  </si>
  <si>
    <t>Трошкови накнада члановима управног и надзорног  одбора</t>
  </si>
  <si>
    <t>Трошкови пореза на имовину по годишњем решењу</t>
  </si>
  <si>
    <t>Остали трошкови пореза</t>
  </si>
  <si>
    <t>Издаци за спонзорство, донаторство и хуманитарне потребе</t>
  </si>
  <si>
    <t>Делатност</t>
  </si>
  <si>
    <t>Група рачуна, рачун</t>
  </si>
  <si>
    <t>Неуплаћени уписани капитал</t>
  </si>
  <si>
    <t>Резерве</t>
  </si>
  <si>
    <t>Ревалоризационе резерве</t>
  </si>
  <si>
    <t>Губитак</t>
  </si>
  <si>
    <t>Дугорочне обавезе</t>
  </si>
  <si>
    <t>Дугорочни кредити у земљи</t>
  </si>
  <si>
    <t>Дугорочни кредити у иностранству</t>
  </si>
  <si>
    <t>Краткорочне финансијске обавезе</t>
  </si>
  <si>
    <t>Краткорочни кредити у земљи</t>
  </si>
  <si>
    <t>Краткорочни кредити у иностранству</t>
  </si>
  <si>
    <t>Откупљене сопствене акције</t>
  </si>
  <si>
    <t>Укупно (1 + 2 + 3 + 4 + 5 - 6 - 7)</t>
  </si>
  <si>
    <t>Укупно (1 + 2)</t>
  </si>
  <si>
    <t>Агенција за енергетику Републике Србије</t>
  </si>
  <si>
    <t>4.1</t>
  </si>
  <si>
    <t>4.2</t>
  </si>
  <si>
    <t>Износ</t>
  </si>
  <si>
    <t>Трошкови системских (помоћних) услуга</t>
  </si>
  <si>
    <t>000 дин.</t>
  </si>
  <si>
    <t>%</t>
  </si>
  <si>
    <r>
      <t>Г</t>
    </r>
    <r>
      <rPr>
        <vertAlign val="subscript"/>
        <sz val="10"/>
        <color indexed="18"/>
        <rFont val="Arial Narrow"/>
        <family val="2"/>
      </rPr>
      <t>т</t>
    </r>
  </si>
  <si>
    <t>Сопствена средства</t>
  </si>
  <si>
    <t>Кредити од домаћих пословних банака</t>
  </si>
  <si>
    <t>Инокредити</t>
  </si>
  <si>
    <t>Средства потрошача</t>
  </si>
  <si>
    <t>Донације и остала прибављања без накнаде</t>
  </si>
  <si>
    <t>Остали извори</t>
  </si>
  <si>
    <t>Производна улагања</t>
  </si>
  <si>
    <t>Остала улагања (возила, рачунари, софтвер, канцеларијски намештај и сл.)</t>
  </si>
  <si>
    <t>Улагања која нису у функцији обављања енергетске делатности (стамбена изградња и сл.)</t>
  </si>
  <si>
    <t>Година - регулаторни период (т):</t>
  </si>
  <si>
    <t>IV</t>
  </si>
  <si>
    <t>V</t>
  </si>
  <si>
    <t>VI</t>
  </si>
  <si>
    <t>VII</t>
  </si>
  <si>
    <t>VIII</t>
  </si>
  <si>
    <t>IX</t>
  </si>
  <si>
    <t>X</t>
  </si>
  <si>
    <t>Приход од индивидуалних прикључака</t>
  </si>
  <si>
    <t>у 000 дин.</t>
  </si>
  <si>
    <t>Јед. мере</t>
  </si>
  <si>
    <t>дин/kWh</t>
  </si>
  <si>
    <r>
      <t>ЦГ</t>
    </r>
    <r>
      <rPr>
        <vertAlign val="subscript"/>
        <sz val="10"/>
        <color indexed="18"/>
        <rFont val="Arial Narrow"/>
        <family val="2"/>
      </rPr>
      <t>т</t>
    </r>
  </si>
  <si>
    <t>Стање обавеза на почетку регулаторног периода (у 000 дин.)</t>
  </si>
  <si>
    <t>XI</t>
  </si>
  <si>
    <t>XII</t>
  </si>
  <si>
    <t>I - XII</t>
  </si>
  <si>
    <t>Приход од алокације интерконективних капацитета</t>
  </si>
  <si>
    <t>УКУПНО:</t>
  </si>
  <si>
    <t>Позиција (Назив пројекта)</t>
  </si>
  <si>
    <t>Трошкови остале енергије</t>
  </si>
  <si>
    <t>Фактурисани приход по основу дела трошкова система</t>
  </si>
  <si>
    <t>Приход по основу трошкова изградње индивидуалних прикључака</t>
  </si>
  <si>
    <t>Учешће сопственог капитала у финансирању регулисаних средстава</t>
  </si>
  <si>
    <t>Учешће позајмљеног капитала у финансирању регулисаних средстава</t>
  </si>
  <si>
    <t>Стопа пореза на добит према важећим законским прописима</t>
  </si>
  <si>
    <t>Структура извора финансирања регулисаних средстава према пословним књигама на почетку регулаторног периода (само информативно)</t>
  </si>
  <si>
    <t>УКУПНО (1 + 2):</t>
  </si>
  <si>
    <t xml:space="preserve"> у 000 дин.</t>
  </si>
  <si>
    <r>
      <t>ОТ</t>
    </r>
    <r>
      <rPr>
        <vertAlign val="subscript"/>
        <sz val="10"/>
        <color indexed="18"/>
        <rFont val="Arial Narrow"/>
        <family val="2"/>
      </rPr>
      <t>т</t>
    </r>
  </si>
  <si>
    <t>Трошкови амортизације</t>
  </si>
  <si>
    <r>
      <t>А</t>
    </r>
    <r>
      <rPr>
        <vertAlign val="subscript"/>
        <sz val="10"/>
        <color indexed="18"/>
        <rFont val="Arial Narrow"/>
        <family val="2"/>
      </rPr>
      <t>т</t>
    </r>
  </si>
  <si>
    <t>Стопа повраћаја на регулисана средства</t>
  </si>
  <si>
    <t>ППЦК (у %)</t>
  </si>
  <si>
    <t>Регулисана средства</t>
  </si>
  <si>
    <r>
      <t>СУ</t>
    </r>
    <r>
      <rPr>
        <vertAlign val="subscript"/>
        <sz val="10"/>
        <color indexed="18"/>
        <rFont val="Arial Narrow"/>
        <family val="2"/>
      </rPr>
      <t>т</t>
    </r>
  </si>
  <si>
    <t xml:space="preserve">Трошкови за надокнаду губитака </t>
  </si>
  <si>
    <t>Остали приходи</t>
  </si>
  <si>
    <r>
      <t>ОП</t>
    </r>
    <r>
      <rPr>
        <vertAlign val="subscript"/>
        <sz val="10"/>
        <color indexed="18"/>
        <rFont val="Arial Narrow"/>
        <family val="2"/>
      </rPr>
      <t>т</t>
    </r>
  </si>
  <si>
    <t>Корекциони елемент</t>
  </si>
  <si>
    <r>
      <t>КЕ</t>
    </r>
    <r>
      <rPr>
        <vertAlign val="subscript"/>
        <sz val="10"/>
        <color indexed="18"/>
        <rFont val="Arial Narrow"/>
        <family val="2"/>
      </rPr>
      <t>т</t>
    </r>
  </si>
  <si>
    <t>4.</t>
  </si>
  <si>
    <r>
      <t>СГ</t>
    </r>
    <r>
      <rPr>
        <vertAlign val="subscript"/>
        <sz val="10"/>
        <color indexed="18"/>
        <rFont val="Arial Narrow"/>
        <family val="2"/>
      </rPr>
      <t>т</t>
    </r>
  </si>
  <si>
    <t>Напомена: У случају потребе повећати број редова.</t>
  </si>
  <si>
    <t>5.</t>
  </si>
  <si>
    <t>6.</t>
  </si>
  <si>
    <t>7.</t>
  </si>
  <si>
    <t>8.</t>
  </si>
  <si>
    <t>9.</t>
  </si>
  <si>
    <t>Материјал и резервни делови за одржавање</t>
  </si>
  <si>
    <t xml:space="preserve">Резервни делови за одржавање </t>
  </si>
  <si>
    <t>Текуће одржавање</t>
  </si>
  <si>
    <t>Инвестиционо одржавање</t>
  </si>
  <si>
    <t>Материјал за одржавање</t>
  </si>
  <si>
    <t>Трошкови уља и мазива</t>
  </si>
  <si>
    <t>Трошкови материјала и разервних делова за отклањање штета</t>
  </si>
  <si>
    <t>Остали трошкови материјала за израду</t>
  </si>
  <si>
    <t>Трошкови основног материјала за израду</t>
  </si>
  <si>
    <t>Трошкови материјала за изградњу и реконструкцију</t>
  </si>
  <si>
    <t>Трошкови материјала за услуге</t>
  </si>
  <si>
    <t>Ситан инвентар, амбалажа, ХТЗ и ауто гуме у употреби</t>
  </si>
  <si>
    <t>Утрошене хемикалије</t>
  </si>
  <si>
    <t>Трошкови осталог материјала</t>
  </si>
  <si>
    <t>Утрошени деривати нафте</t>
  </si>
  <si>
    <t>Утрошени деривати нафте за производњу</t>
  </si>
  <si>
    <t>Утрошени деривати нафте за теретна, теренска и специјална возила</t>
  </si>
  <si>
    <t>Утрошени деривати нафте за путничка возила</t>
  </si>
  <si>
    <t>Утрошени деривати нафте за одржавање</t>
  </si>
  <si>
    <t>Утрошени остали деривати нафте</t>
  </si>
  <si>
    <t>Утрошени гас</t>
  </si>
  <si>
    <t>Трошкови превоза на радно место и са радног места</t>
  </si>
  <si>
    <t>Дневнице и накнаде трошкова на службеном путу</t>
  </si>
  <si>
    <t>Отпремнине за одлазак у пензију</t>
  </si>
  <si>
    <t>Јубиларне награде</t>
  </si>
  <si>
    <t>Трошкови смештаја и исхране на терену</t>
  </si>
  <si>
    <t>Помоћ радницима и породици радника</t>
  </si>
  <si>
    <t>Стипендије и кредити</t>
  </si>
  <si>
    <t>Добровољно пензионо осигурање</t>
  </si>
  <si>
    <t>Стимулативне отпремнине</t>
  </si>
  <si>
    <t>Остале накнаде трошкова запослених</t>
  </si>
  <si>
    <t>ПТТ услуге</t>
  </si>
  <si>
    <t>Остали транспортни трошкови</t>
  </si>
  <si>
    <t>Трошкови сајмова</t>
  </si>
  <si>
    <t>Трошкови откривања минералног блага и накнаде штете за откуп земљишта</t>
  </si>
  <si>
    <t>Трошкови заштите на раду</t>
  </si>
  <si>
    <t>Трошкови претплате</t>
  </si>
  <si>
    <t>Комуналне услуге</t>
  </si>
  <si>
    <t>Остале услуге</t>
  </si>
  <si>
    <t>Трошкови ревизије годишњих обрачуна</t>
  </si>
  <si>
    <t>Трошкови здравствених услуга</t>
  </si>
  <si>
    <t>Трошкови за стручно образовање</t>
  </si>
  <si>
    <t>Остале непроизводне услуге</t>
  </si>
  <si>
    <t>Трошкови осигурања имовине</t>
  </si>
  <si>
    <t>Трошкови осигурања возила</t>
  </si>
  <si>
    <t>Трошкови осигурања запослених</t>
  </si>
  <si>
    <t>Остали трошкови осигурања</t>
  </si>
  <si>
    <t>Трошкови накнада за коришћење добара од општег  интереса (рента)</t>
  </si>
  <si>
    <t>Трошкови накнада за коришћење вода</t>
  </si>
  <si>
    <t>Трошкови накнада за загађење животне средине</t>
  </si>
  <si>
    <t>Трошкови накнада за коришћење грађевинског земљишта</t>
  </si>
  <si>
    <t>Трошкови пореза за еко фонд</t>
  </si>
  <si>
    <t>Судски трошкови</t>
  </si>
  <si>
    <t>Остали расходи за штете, казне и пенале</t>
  </si>
  <si>
    <t>Регулаторна накнада</t>
  </si>
  <si>
    <t>Све остале дугорочне обавезе</t>
  </si>
  <si>
    <t>Део дугорочних кредита и осталих дугорочних обавеза које доспевају до једне године</t>
  </si>
  <si>
    <t>Све остале краткорочне финансијске обавезе</t>
  </si>
  <si>
    <t>Основни капитал</t>
  </si>
  <si>
    <t>Нераспоређени добитак</t>
  </si>
  <si>
    <t>Трошкови развоја који се не капитализују</t>
  </si>
  <si>
    <t>Заједнички оперативни трошкови (1 + 2 + 3 + 4+5):</t>
  </si>
  <si>
    <t>Део резервисањаза накнаде и друге бенифиције запослених који се исплаћује у регулаторном периоду</t>
  </si>
  <si>
    <t>Радионоце, складишта, гараже</t>
  </si>
  <si>
    <t>Средства у припреми</t>
  </si>
  <si>
    <t>Директни</t>
  </si>
  <si>
    <t>Заједнички</t>
  </si>
  <si>
    <t>1.1.</t>
  </si>
  <si>
    <r>
      <t>РН</t>
    </r>
    <r>
      <rPr>
        <vertAlign val="subscript"/>
        <sz val="10"/>
        <color indexed="18"/>
        <rFont val="Arial Narrow"/>
        <family val="2"/>
      </rPr>
      <t>т</t>
    </r>
  </si>
  <si>
    <r>
      <t>ЕИ</t>
    </r>
    <r>
      <rPr>
        <vertAlign val="subscript"/>
        <sz val="10"/>
        <color indexed="18"/>
        <rFont val="Arial Narrow"/>
        <family val="2"/>
      </rPr>
      <t>т</t>
    </r>
  </si>
  <si>
    <t>Количина електричне енергије потребна за надокнаду губитака (1.* 2. / (1-2.))</t>
  </si>
  <si>
    <t>Цена електричне енергије за надокнаду губитака</t>
  </si>
  <si>
    <t>Трошкови за надокнаду губитака (3.* 4.)</t>
  </si>
  <si>
    <r>
      <t>ТГ</t>
    </r>
    <r>
      <rPr>
        <vertAlign val="subscript"/>
        <sz val="10"/>
        <color indexed="18"/>
        <rFont val="Arial Narrow"/>
        <family val="2"/>
      </rPr>
      <t>т</t>
    </r>
  </si>
  <si>
    <t>Приходи од активирања учинака и робе</t>
  </si>
  <si>
    <t>у 000 динара</t>
  </si>
  <si>
    <t>ППЦК</t>
  </si>
  <si>
    <t>Напоменe:</t>
  </si>
  <si>
    <t>Износ у 000 дин.</t>
  </si>
  <si>
    <t>Учешће у %</t>
  </si>
  <si>
    <t>GWh</t>
  </si>
  <si>
    <t xml:space="preserve">Приходи од продаје нуспроизвода и услуга </t>
  </si>
  <si>
    <t>Инвестициони објекти  информационог система - ИС</t>
  </si>
  <si>
    <t>Инвестициони објекти телекомуникација - ТК</t>
  </si>
  <si>
    <t>Стамбена изградња</t>
  </si>
  <si>
    <t>4.3</t>
  </si>
  <si>
    <t>4.4</t>
  </si>
  <si>
    <t>4.5</t>
  </si>
  <si>
    <t>4.6</t>
  </si>
  <si>
    <t>4.7</t>
  </si>
  <si>
    <t>4.8</t>
  </si>
  <si>
    <t>Друге енергетске делатности</t>
  </si>
  <si>
    <t>Редни
број</t>
  </si>
  <si>
    <t>Остварено</t>
  </si>
  <si>
    <t>Неенергетске делатности</t>
  </si>
  <si>
    <r>
      <t>МОП</t>
    </r>
    <r>
      <rPr>
        <vertAlign val="subscript"/>
        <sz val="10"/>
        <color indexed="18"/>
        <rFont val="Arial Narrow"/>
        <family val="2"/>
      </rPr>
      <t>т</t>
    </r>
  </si>
  <si>
    <t>3. Пренос електричне енергије и управљање преносним системом</t>
  </si>
  <si>
    <t>Електрична енергија - економско-финансијски подаци</t>
  </si>
  <si>
    <t>Број лиценце:</t>
  </si>
  <si>
    <t>Елементи</t>
  </si>
  <si>
    <t>Једин. мере</t>
  </si>
  <si>
    <t>Количине по месецима и укупно</t>
  </si>
  <si>
    <t>000  динара</t>
  </si>
  <si>
    <t>УЛАЗ У ПРЕНОСНИ СИСТЕМ - без КиМ</t>
  </si>
  <si>
    <t>Укупно улаз</t>
  </si>
  <si>
    <t>MWh</t>
  </si>
  <si>
    <t>Преузето од произвођача</t>
  </si>
  <si>
    <t>Преузето од УНМИК</t>
  </si>
  <si>
    <t>Преузето из суседних система (интерк. ДВ - Србија без КиМ)</t>
  </si>
  <si>
    <t>ИЗЛАЗ ИЗ ПРЕНОСНОГ СИСТЕМА - без КиМ</t>
  </si>
  <si>
    <t>Пумпање РХЕ Бајина Башта</t>
  </si>
  <si>
    <t>Испорука за УНМИК</t>
  </si>
  <si>
    <t>Испорука суседним системима (интерк. ДВ - Србија без КиМ)</t>
  </si>
  <si>
    <t>ЕМС - Губици у преносној мрежи без КиМ</t>
  </si>
  <si>
    <t>Губици према расположивој енергији</t>
  </si>
  <si>
    <t>Продаја потрошачима  -  укупно</t>
  </si>
  <si>
    <t>ЕЛЕКТРОДИСТРИБУЦИЈЕ (без купаца прикључених на преносни систем)</t>
  </si>
  <si>
    <t>Снага</t>
  </si>
  <si>
    <t>MW</t>
  </si>
  <si>
    <t>Обрачунска снага</t>
  </si>
  <si>
    <t>Прекомерно преузета снага</t>
  </si>
  <si>
    <t xml:space="preserve">Активна енергија </t>
  </si>
  <si>
    <t xml:space="preserve">  - Виша тарифа</t>
  </si>
  <si>
    <t xml:space="preserve">  - Нижа тарифа</t>
  </si>
  <si>
    <t xml:space="preserve">Укупна реактивна енергија </t>
  </si>
  <si>
    <t>Mvarh</t>
  </si>
  <si>
    <t>ТАРИФНИ КУПЦИ ПРИКЉУЧЕНИ НА ПРЕНОСНИ СИСТЕМ</t>
  </si>
  <si>
    <t>ЖЕЛЕЗНИЦА СРБИЈЕ</t>
  </si>
  <si>
    <t>ПРОИЗВОДНИ КАПАЦИТЕТИ ЗА ПОТРЕБЕ ПРОИЗВОДЊЕ</t>
  </si>
  <si>
    <t>ПУМПАЊЕ ПАП ЛИСИНА</t>
  </si>
  <si>
    <t>КВАЛИФИКОВАНИ КУПЦИ ПРИКЉУЧЕНИ НА ПРЕНОСНИ СИСТЕМ</t>
  </si>
  <si>
    <t>БУ 61210</t>
  </si>
  <si>
    <t>Табела: ЕЕ-3-2 КЉУЧЕВИ ЗА РАСПОДЕЛУ ЗАЈЕДНИЧКИХ ОПЕРАТИВНИХ ТРОШКОВА, СРЕДСТАВА, ТРОШКОВА АМОРТИЗАЦИЈЕ И ОСТАЛИХ ПРИХОДА У РЕГУЛАТОРНОМ ПЕРИОДУ</t>
  </si>
  <si>
    <t>Табела: ЕЕ-3-5 СТРУКТУРА ИЗВОРА ФИНАНСИРАЊА РЕГУЛИСАНИХ СРЕДСТАВА НА ПОЧЕТКУ РЕГУЛАТОРНОГ ПЕРИОДА (Сопствени капитал)</t>
  </si>
  <si>
    <t>Табела: ЕЕ-3-5а СТРУКТУРА ИЗВОРА ФИНАНСИРАЊА РЕГУЛИСАНИХ СРЕДСТАВА НА ПОЧЕТКУ РЕГУЛАТОРНОГ ПЕРИОДА (Позајмљени капитал)</t>
  </si>
  <si>
    <t>10.</t>
  </si>
  <si>
    <t>Испоручена електрична енергија</t>
  </si>
  <si>
    <t>Цена сопственог капитала после опорезивања</t>
  </si>
  <si>
    <t>Пондерисана просечна цена позајмљеног капитала</t>
  </si>
  <si>
    <t>(остварено=одобрено)</t>
  </si>
  <si>
    <t>Приходи по основу балансирања система</t>
  </si>
  <si>
    <t>Приходи од продаје регулисаних средстава</t>
  </si>
  <si>
    <t>Приходи по основу гаранције порекла</t>
  </si>
  <si>
    <t>Приходи по основу накнађених штета</t>
  </si>
  <si>
    <t>Приходи по основу обуставе испоруке ел. енергије</t>
  </si>
  <si>
    <t>Приход од организовања и администрације тржишта електричне енергије</t>
  </si>
  <si>
    <t>Приход остварен применом механизма компензације транзита електричне енергије</t>
  </si>
  <si>
    <t>Пренос електричне енергије и управљање преносним системом</t>
  </si>
  <si>
    <t>Делатност - Пренос електричне енергије и управљање преносним системом</t>
  </si>
  <si>
    <t>Набавна вредност електричне енергије за балансирање</t>
  </si>
  <si>
    <t>Трошкови регулаторне накнаде</t>
  </si>
  <si>
    <t>Трошкови набављене електричне енергије (за сопствену потрошњу)</t>
  </si>
  <si>
    <t>Трошкови набављене електричне енергије (балансирање ОПС у улози БОС)</t>
  </si>
  <si>
    <t>2.1.1</t>
  </si>
  <si>
    <t>2.1.1.1</t>
  </si>
  <si>
    <t>2.1.1.1.1</t>
  </si>
  <si>
    <t>2.1.1.1.2</t>
  </si>
  <si>
    <t>2.1.1.2</t>
  </si>
  <si>
    <t>2.1.1.2.1</t>
  </si>
  <si>
    <t>2.1.1.2.2</t>
  </si>
  <si>
    <t>2.1.1.2.3</t>
  </si>
  <si>
    <t>2.1.1.3</t>
  </si>
  <si>
    <t>2.1.2</t>
  </si>
  <si>
    <t>2.1.2.1</t>
  </si>
  <si>
    <t>2.1.2.2</t>
  </si>
  <si>
    <t>2.1.2.3</t>
  </si>
  <si>
    <t>2.1.2.4</t>
  </si>
  <si>
    <t>2.1.2.5</t>
  </si>
  <si>
    <t>2.1.2.6</t>
  </si>
  <si>
    <t>2.3.1</t>
  </si>
  <si>
    <t>2.3.2</t>
  </si>
  <si>
    <t>2.3.3</t>
  </si>
  <si>
    <t>2.3.3.1</t>
  </si>
  <si>
    <t>2.3.2.2</t>
  </si>
  <si>
    <t>2.3.3.3</t>
  </si>
  <si>
    <t>2.3.3.4</t>
  </si>
  <si>
    <t>2.3.3.5</t>
  </si>
  <si>
    <t>2.3.4</t>
  </si>
  <si>
    <t>2.3.5</t>
  </si>
  <si>
    <t>3.8.1</t>
  </si>
  <si>
    <t>3.8.2</t>
  </si>
  <si>
    <t>3.8.3</t>
  </si>
  <si>
    <t>3.8.4</t>
  </si>
  <si>
    <t>3.8.5</t>
  </si>
  <si>
    <t>3.8.6</t>
  </si>
  <si>
    <t>3.8.7</t>
  </si>
  <si>
    <t>3.8.8</t>
  </si>
  <si>
    <t>3.8.9</t>
  </si>
  <si>
    <t>3.8.10</t>
  </si>
  <si>
    <t>4.2.1</t>
  </si>
  <si>
    <t>4.2.2</t>
  </si>
  <si>
    <t>4.9</t>
  </si>
  <si>
    <t>4.9.1</t>
  </si>
  <si>
    <t>4.9.2</t>
  </si>
  <si>
    <t>4.9.3</t>
  </si>
  <si>
    <t>4.9.4</t>
  </si>
  <si>
    <t>4.9.5</t>
  </si>
  <si>
    <t>4.9.6</t>
  </si>
  <si>
    <t>4.9.7</t>
  </si>
  <si>
    <t>5.1</t>
  </si>
  <si>
    <t>4.9.8</t>
  </si>
  <si>
    <t>Трошкови везани за издавање гаранције порекла</t>
  </si>
  <si>
    <t>5.1.1</t>
  </si>
  <si>
    <t>5.1.2</t>
  </si>
  <si>
    <t>5.1.3</t>
  </si>
  <si>
    <t>5.1.4</t>
  </si>
  <si>
    <t>5.2</t>
  </si>
  <si>
    <t>5.3</t>
  </si>
  <si>
    <t>5.3.1</t>
  </si>
  <si>
    <t>5.3.2</t>
  </si>
  <si>
    <t>5.3.3</t>
  </si>
  <si>
    <t>5.3.4</t>
  </si>
  <si>
    <t>5.4</t>
  </si>
  <si>
    <t>5.5</t>
  </si>
  <si>
    <t>5.6</t>
  </si>
  <si>
    <t>5.6.1</t>
  </si>
  <si>
    <t>5.6.2</t>
  </si>
  <si>
    <t>5.6.3</t>
  </si>
  <si>
    <t>5.6.4</t>
  </si>
  <si>
    <t>5.6.5</t>
  </si>
  <si>
    <t>5.6.6</t>
  </si>
  <si>
    <t>5.6.7</t>
  </si>
  <si>
    <t>5.7</t>
  </si>
  <si>
    <t>5.8</t>
  </si>
  <si>
    <t>5.8.1</t>
  </si>
  <si>
    <t>5.8.2</t>
  </si>
  <si>
    <t>5.8.3</t>
  </si>
  <si>
    <t>5.8.4</t>
  </si>
  <si>
    <t>5.8.5</t>
  </si>
  <si>
    <t>Табела: ЕЕ-3-3 OПЕРАТИВНИ ТРОШКОВИ</t>
  </si>
  <si>
    <t>Укупно оперативни трошкови</t>
  </si>
  <si>
    <r>
      <t>ОТпрн</t>
    </r>
    <r>
      <rPr>
        <vertAlign val="subscript"/>
        <sz val="10"/>
        <color indexed="18"/>
        <rFont val="Arial Narrow"/>
        <family val="2"/>
      </rPr>
      <t>т</t>
    </r>
  </si>
  <si>
    <t>Укупно оперативни трошкови (1. + 2. + 3. + 4. + 5.+ 6.):</t>
  </si>
  <si>
    <t>Заједнички оперативни трошкови (1 + 2 + 3 + 4 + 5 + 6):</t>
  </si>
  <si>
    <t>Табела: ЕЕ-3-7 ТРОШКОВИ СИСТЕМСКИХ УСЛУГА</t>
  </si>
  <si>
    <t>Трошкови системских услуга по цени коју је утврдила Агенција</t>
  </si>
  <si>
    <t>Трошкови системских услуга по цени на тржишту</t>
  </si>
  <si>
    <t>Укупно трошкови системских услуга (1. + 2.):</t>
  </si>
  <si>
    <t xml:space="preserve">Табела: ЕЕ-3-8 ТРОШКОВИ ЗА НАДОКНАДУ ГУБИТАКА </t>
  </si>
  <si>
    <t>Табела: ЕЕ-3-9 ОСТАЛИ ПРИХОДИ</t>
  </si>
  <si>
    <t>Напомена: У случају потребе повећати број редова. Позиције уносити у складу са позицијама у табелама 3,6 и 9.</t>
  </si>
  <si>
    <t>Табела: ЕЕ-3-4 СТОПА ПРИНОСА НА РЕГУЛИСАНА СРЕДСТВА У РЕГУЛАТОРНОМ ПЕРИОДУ</t>
  </si>
  <si>
    <t>Стопа приноса на регулисана средства</t>
  </si>
  <si>
    <t>Пондерисана просечна цена капитала</t>
  </si>
  <si>
    <t>Годишња каматна стопа (пондерисана по позицијама, у %)</t>
  </si>
  <si>
    <t>Прилив новчаних средстава од прикључења</t>
  </si>
  <si>
    <t>Принос на регулисана средства (4. * 5.)</t>
  </si>
  <si>
    <t>1.2.</t>
  </si>
  <si>
    <t>9.1.</t>
  </si>
  <si>
    <t>Од тога приходи по основу балансирања система</t>
  </si>
  <si>
    <t>Максимално одобрени приход (2. + 3. + 6. + 7. + 8. - 9. +10.)</t>
  </si>
  <si>
    <t>Конто</t>
  </si>
  <si>
    <t>037 и 237</t>
  </si>
  <si>
    <t>41 без 414 и 415</t>
  </si>
  <si>
    <t>42 осим 427</t>
  </si>
  <si>
    <t>424 и 425</t>
  </si>
  <si>
    <t>420, 421, 426 и 429</t>
  </si>
  <si>
    <r>
      <t>РС</t>
    </r>
    <r>
      <rPr>
        <vertAlign val="subscript"/>
        <sz val="10"/>
        <color indexed="18"/>
        <rFont val="Arial Narrow"/>
        <family val="2"/>
      </rPr>
      <t>т</t>
    </r>
  </si>
  <si>
    <r>
      <t xml:space="preserve">  </t>
    </r>
    <r>
      <rPr>
        <b/>
        <sz val="10"/>
        <color indexed="18"/>
        <rFont val="Arial Narrow"/>
        <family val="2"/>
      </rPr>
      <t xml:space="preserve"> ПД ЕД "ЕЛЕКТРОМРЕЖАСРБИЈЕ" БЕОГРАД</t>
    </r>
  </si>
  <si>
    <r>
      <t>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</si>
  <si>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r>
      <t>Прекомерна 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</si>
  <si>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t>Тарифе</t>
  </si>
  <si>
    <t>Учешће %</t>
  </si>
  <si>
    <t>2.3.1.1</t>
  </si>
  <si>
    <t>2.3.1.2</t>
  </si>
  <si>
    <t>Трошкови електричне енергије - сопствена потрошња у ел.енергетским објектима</t>
  </si>
  <si>
    <t>Трошкови електричне енергије - сопствена потрошња у пословним објектима и
објектима у оквиру трафо станица</t>
  </si>
  <si>
    <t>Трошкови системских услуга</t>
  </si>
  <si>
    <t>4.9.9</t>
  </si>
  <si>
    <t>5.1.5</t>
  </si>
  <si>
    <t>Трошкови адвокатских услуга</t>
  </si>
  <si>
    <t>ПРЕГЛЕД ТАБЕЛА ЗА ДОСТАВЉАЊЕ ИНФОРМАЦИЈА</t>
  </si>
  <si>
    <t>Назив табеле</t>
  </si>
  <si>
    <t>Рок за доставу
података</t>
  </si>
  <si>
    <t>Форма у којој се доставља</t>
  </si>
  <si>
    <t>Електронски</t>
  </si>
  <si>
    <t>КЉУЧЕВИ ЗА РАСПОДЕЛУ ЗАЈЕДНИЧКИХ ОПЕРАТИВНИХ ТРОШКОВА, СРЕДСТАВА, ТРОШКОВА АМОРТИЗАЦИЈЕ И ОСТАЛИХ ПРИХОДА У РЕГУЛАТОРНОМ ПЕРИОДУ</t>
  </si>
  <si>
    <t>OПЕРАТИВНИ ТРОШКОВИ</t>
  </si>
  <si>
    <t>СТОПА ПРИНОСА НА РЕГУЛИСАНА СРЕДСТВА У РЕГУЛАТОРНОМ ПЕРИОДУ</t>
  </si>
  <si>
    <t>СТРУКТУРА ИЗВОРА ФИНАНСИРАЊА РЕГУЛИСАНИХ СРЕДСТАВА НА ПОЧЕТКУ РЕГУЛАТОРНОГ ПЕРИОДА</t>
  </si>
  <si>
    <t>РЕГУЛИСАНА СРЕДСТВА</t>
  </si>
  <si>
    <t>ТРОШКОВИ ЗА НАДОКНАДУ ГУБИТАКА</t>
  </si>
  <si>
    <t>ОСТАЛИ ПРИХОДИ</t>
  </si>
  <si>
    <t>ПРИХОД ОД ПРИКЉУЧЕЊА</t>
  </si>
  <si>
    <t>ЕЕ-3-1</t>
  </si>
  <si>
    <t>ЕЕ-3-2</t>
  </si>
  <si>
    <t>ЕЕ-3-3</t>
  </si>
  <si>
    <t>ЕЕ-3-4</t>
  </si>
  <si>
    <t>ЕЕ-3-5</t>
  </si>
  <si>
    <t>ЕЕ-3-6</t>
  </si>
  <si>
    <t>ЕЕ-3-7</t>
  </si>
  <si>
    <t>ТРОШКОВИ СИСТЕМСКИХ УСЛУГА</t>
  </si>
  <si>
    <t>ЕЕ-3-8</t>
  </si>
  <si>
    <t>ЕЕ-3-9</t>
  </si>
  <si>
    <t>ЕЕ-3-10</t>
  </si>
  <si>
    <t>ЕЕ-3-11</t>
  </si>
  <si>
    <t>ЕЕ-3-12</t>
  </si>
  <si>
    <t>Eнергетска делатност:</t>
  </si>
  <si>
    <t>Оперативни трошкови пре укључивања енергије за билансирање и рег. накнаде</t>
  </si>
  <si>
    <t>Трошкови резервних делова</t>
  </si>
  <si>
    <t>Трошкови једнократног отписа алата и инвентара</t>
  </si>
  <si>
    <t>2.5</t>
  </si>
  <si>
    <t>Период</t>
  </si>
  <si>
    <t>Број запослених на крају периода (директно алоцирани запослени + припадајући део зајеничких запослених) - само информативно</t>
  </si>
  <si>
    <t>Укупно (2. + 3. + 6. + 7. + 8. - 9. +10.)</t>
  </si>
  <si>
    <t>Разлика</t>
  </si>
  <si>
    <t>Нето вредност средстава у припреми и аванса датих за набавку истих на почетку регулаторног периода, а која неће бити (односно нису) активирана у регулаторном периоду или која нису оправдана и/или ефикасна</t>
  </si>
  <si>
    <t>Вредност регулисаних средстава на почетку регулаторног периода (1 - 2 - 3)</t>
  </si>
  <si>
    <t>Нето вредност средстава на крају регулаторног периода</t>
  </si>
  <si>
    <t>Нето вредност средстава прибављених без накнаде на крају регулаторног периода</t>
  </si>
  <si>
    <t>Нето вредност средстава у припреми и аванса датих за набавку истих на крају регулаторног периода, а која неће бити (односно нису) активирана у регулаторном периоду или која нису оправдана и/или ефикасна</t>
  </si>
  <si>
    <t>Вредност регулисаних средстава на крају регулаторног периода (5 - 6 - 7)</t>
  </si>
  <si>
    <t>Регулисана средства у регулаторном периоду ((4 + 8) / 2)</t>
  </si>
  <si>
    <t>Табела: ЕЕ-3-1 ОПРАВДАН ПРИХОД</t>
  </si>
  <si>
    <t>Табела: ЕЕ-3-10 КОРЕКЦИОНИ ЕЛЕМЕНТ У РЕГУЛАТОРНОМ ПЕРИОДУ</t>
  </si>
  <si>
    <r>
      <t>Оправдан приход
 ОППР</t>
    </r>
    <r>
      <rPr>
        <vertAlign val="subscript"/>
        <sz val="10"/>
        <color indexed="18"/>
        <rFont val="Arial Narrow"/>
        <family val="2"/>
      </rPr>
      <t>т</t>
    </r>
  </si>
  <si>
    <r>
      <t>Остварени приход
ОПР</t>
    </r>
    <r>
      <rPr>
        <vertAlign val="subscript"/>
        <sz val="10"/>
        <color indexed="18"/>
        <rFont val="Arial Narrow"/>
        <family val="2"/>
      </rPr>
      <t>т</t>
    </r>
  </si>
  <si>
    <r>
      <t>Индекс раста потрошачких цена у РС
 И</t>
    </r>
    <r>
      <rPr>
        <vertAlign val="subscript"/>
        <sz val="10"/>
        <color indexed="18"/>
        <rFont val="Arial Narrow"/>
        <family val="2"/>
      </rPr>
      <t>т</t>
    </r>
  </si>
  <si>
    <r>
      <t>Корекциони елемент.
 КЕ = (ОППР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- ОПР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)*(1+И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</t>
    </r>
  </si>
  <si>
    <r>
      <t>РН</t>
    </r>
    <r>
      <rPr>
        <vertAlign val="subscript"/>
        <sz val="10"/>
        <color indexed="18"/>
        <rFont val="Arial Narrow"/>
        <family val="2"/>
      </rPr>
      <t>т</t>
    </r>
  </si>
  <si>
    <r>
      <t>СУ</t>
    </r>
    <r>
      <rPr>
        <vertAlign val="subscript"/>
        <sz val="10"/>
        <color indexed="18"/>
        <rFont val="Arial Narrow"/>
        <family val="2"/>
      </rPr>
      <t>т</t>
    </r>
  </si>
  <si>
    <r>
      <t>Г</t>
    </r>
    <r>
      <rPr>
        <vertAlign val="subscript"/>
        <sz val="10"/>
        <color indexed="18"/>
        <rFont val="Arial Narrow"/>
        <family val="2"/>
      </rPr>
      <t>т</t>
    </r>
  </si>
  <si>
    <r>
      <t>ОП</t>
    </r>
    <r>
      <rPr>
        <vertAlign val="subscript"/>
        <sz val="10"/>
        <color indexed="18"/>
        <rFont val="Arial Narrow"/>
        <family val="2"/>
      </rPr>
      <t>т</t>
    </r>
  </si>
  <si>
    <r>
      <t>КЕ</t>
    </r>
    <r>
      <rPr>
        <vertAlign val="subscript"/>
        <sz val="10"/>
        <color indexed="18"/>
        <rFont val="Arial Narrow"/>
        <family val="2"/>
      </rPr>
      <t>т</t>
    </r>
  </si>
  <si>
    <r>
      <t>МОП</t>
    </r>
    <r>
      <rPr>
        <vertAlign val="subscript"/>
        <sz val="10"/>
        <color indexed="18"/>
        <rFont val="Arial Narrow"/>
        <family val="2"/>
      </rPr>
      <t>т</t>
    </r>
  </si>
  <si>
    <r>
      <t>1) У колону "Оправдан приход ОППР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" уносе се оправдане остварене вредности утвређене на основу остварених енергетских величина и вредности оправданих трошкова и осталих прихода.</t>
    </r>
  </si>
  <si>
    <r>
      <t>3) У колону "Остварено ОПР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" уноси се износ оствареног прихода - фактурисана реализација (без ПДВ). Извор податка је БУ за делатност преноса ел. енергије и управљања преносним системом. </t>
    </r>
  </si>
  <si>
    <t>Табела: ЕЕ-3-12 ПРИХОД ОД ПРИКЉУЧЕЊА</t>
  </si>
  <si>
    <t>ОПРАВДАН ПРИХОД</t>
  </si>
  <si>
    <t>Табела: ЕЕ-3-6.1 РЕГУЛИСАНА СРЕДСТВА</t>
  </si>
  <si>
    <t>КОРЕКЦИОНИ ЕЛЕМЕНТ</t>
  </si>
  <si>
    <t>УЛАГАЊА У РЕГУЛАТОРНОМ ПЕРИОДУ</t>
  </si>
  <si>
    <t xml:space="preserve">Остварена стопа губитака електричне енергије </t>
  </si>
  <si>
    <t>I квартал</t>
  </si>
  <si>
    <t>II квартал</t>
  </si>
  <si>
    <t>III квартал</t>
  </si>
  <si>
    <t>IV квартал</t>
  </si>
  <si>
    <t>УКУПНО</t>
  </si>
  <si>
    <t>Табела: ЕЕ-3-11 УЛАГАЊА У РЕГУЛАТОРНОМ ПЕРИОДУ</t>
  </si>
  <si>
    <t>Кратак опис пројекта (са основним физичким и енергетским величинама)</t>
  </si>
  <si>
    <t>Одобрено</t>
  </si>
  <si>
    <t>Укупно остварено улагања
(4) + (5) + (6) + (7) + (8) + (9)</t>
  </si>
  <si>
    <t>Инвестициони објекти 400 кV</t>
  </si>
  <si>
    <t>Инвестициони објекти 220 кV</t>
  </si>
  <si>
    <t>Инвестициони објекти 110 кV</t>
  </si>
  <si>
    <t>Пословни објекти</t>
  </si>
  <si>
    <t>5</t>
  </si>
  <si>
    <t>13</t>
  </si>
  <si>
    <t>Укупно (I + II + III)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</si>
</sst>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General_)"/>
    <numFmt numFmtId="174" formatCode="0.0%"/>
    <numFmt numFmtId="175" formatCode="0.000"/>
    <numFmt numFmtId="176" formatCode="0.000%"/>
    <numFmt numFmtId="177" formatCode="#,##0.0"/>
    <numFmt numFmtId="178" formatCode="#,##0.000"/>
    <numFmt numFmtId="179" formatCode="0.0"/>
    <numFmt numFmtId="180" formatCode="0.0000"/>
    <numFmt numFmtId="181" formatCode="#,##0.0000"/>
    <numFmt numFmtId="182" formatCode="0.000000"/>
    <numFmt numFmtId="183" formatCode="mmm\-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vertAlign val="subscript"/>
      <sz val="10"/>
      <color indexed="18"/>
      <name val="Arial Narrow"/>
      <family val="2"/>
    </font>
    <font>
      <sz val="10"/>
      <name val="Arial Narrow"/>
      <family val="2"/>
    </font>
    <font>
      <i/>
      <sz val="10"/>
      <color indexed="18"/>
      <name val="Arial Narrow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8"/>
      <name val="Arial Narrow"/>
      <family val="2"/>
    </font>
    <font>
      <sz val="10"/>
      <color indexed="62"/>
      <name val="Arial Narrow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18"/>
      <name val="Symbol"/>
      <family val="1"/>
    </font>
    <font>
      <sz val="10"/>
      <color indexed="10"/>
      <name val="Arial Narrow"/>
      <family val="2"/>
    </font>
    <font>
      <sz val="10"/>
      <color indexed="18"/>
      <name val="Arial"/>
      <family val="2"/>
    </font>
    <font>
      <sz val="9"/>
      <color indexed="18"/>
      <name val="Arial Narrow"/>
      <family val="2"/>
    </font>
    <font>
      <sz val="10"/>
      <color indexed="9"/>
      <name val="Arial Narrow"/>
      <family val="2"/>
    </font>
    <font>
      <b/>
      <sz val="8"/>
      <color indexed="18"/>
      <name val="Arial Narrow"/>
      <family val="2"/>
    </font>
    <font>
      <sz val="10"/>
      <color rgb="FF000099"/>
      <name val="Arial Narrow"/>
      <family val="2"/>
    </font>
    <font>
      <sz val="10"/>
      <color rgb="FF000080"/>
      <name val="Arial Narrow"/>
      <family val="2"/>
    </font>
    <font>
      <b/>
      <sz val="10"/>
      <color rgb="FF000080"/>
      <name val="Arial Narrow"/>
      <family val="2"/>
    </font>
    <font>
      <sz val="9"/>
      <color rgb="FF000080"/>
      <name val="Arial Narrow"/>
      <family val="2"/>
    </font>
    <font>
      <sz val="10"/>
      <color theme="0"/>
      <name val="Arial Narrow"/>
      <family val="2"/>
    </font>
    <font>
      <sz val="10"/>
      <color rgb="FF000080"/>
      <name val="Arial"/>
      <family val="2"/>
    </font>
    <font>
      <i/>
      <sz val="10"/>
      <color rgb="FF000080"/>
      <name val="Arial Narrow"/>
      <family val="2"/>
    </font>
    <font>
      <b/>
      <sz val="8"/>
      <color rgb="FF000080"/>
      <name val="Arial Narrow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double"/>
    </border>
    <border>
      <left style="double"/>
      <right style="thin"/>
      <top style="hair"/>
      <bottom/>
    </border>
    <border>
      <left style="double"/>
      <right style="thin"/>
      <top style="thin"/>
      <bottom style="thin"/>
    </border>
    <border>
      <left style="double"/>
      <right style="thin"/>
      <top/>
      <bottom style="hair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hair"/>
      <bottom style="hair"/>
    </border>
    <border>
      <left style="double"/>
      <right style="thin"/>
      <top style="double"/>
      <bottom/>
    </border>
    <border>
      <left style="double"/>
      <right style="thin"/>
      <top style="thin"/>
      <bottom style="hair"/>
    </border>
    <border>
      <left style="thin"/>
      <right style="thin"/>
      <top style="double"/>
      <bottom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hair"/>
      <bottom style="thin"/>
    </border>
    <border>
      <left style="double"/>
      <right style="thin"/>
      <top/>
      <bottom style="double"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hair"/>
    </border>
    <border>
      <left style="thin"/>
      <right/>
      <top/>
      <bottom style="double"/>
    </border>
    <border>
      <left/>
      <right/>
      <top/>
      <bottom style="hair"/>
    </border>
    <border>
      <left style="thin"/>
      <right style="double"/>
      <top/>
      <bottom style="hair"/>
    </border>
    <border>
      <left/>
      <right/>
      <top style="hair"/>
      <bottom style="hair"/>
    </border>
    <border>
      <left style="thin"/>
      <right style="double"/>
      <top style="hair"/>
      <bottom style="hair"/>
    </border>
    <border>
      <left/>
      <right/>
      <top style="thin"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/>
      <bottom style="thin"/>
    </border>
    <border>
      <left/>
      <right style="double"/>
      <top/>
      <bottom style="thin"/>
    </border>
    <border>
      <left style="thin"/>
      <right style="double"/>
      <top style="hair"/>
      <bottom/>
    </border>
    <border>
      <left style="thin"/>
      <right style="double"/>
      <top/>
      <bottom/>
    </border>
    <border>
      <left style="double"/>
      <right style="thin"/>
      <top style="double"/>
      <bottom style="thin"/>
    </border>
    <border>
      <left style="double"/>
      <right style="thin"/>
      <top/>
      <bottom style="thin"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 style="thin"/>
      <bottom style="thin"/>
    </border>
    <border>
      <left/>
      <right style="double"/>
      <top style="hair"/>
      <bottom style="hair"/>
    </border>
    <border>
      <left/>
      <right style="double"/>
      <top style="hair"/>
      <bottom style="thin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/>
      <bottom/>
    </border>
    <border>
      <left/>
      <right style="double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double"/>
      <top/>
      <bottom style="double"/>
    </border>
    <border>
      <left style="double"/>
      <right/>
      <top style="thin"/>
      <bottom style="hair"/>
    </border>
    <border>
      <left style="double"/>
      <right/>
      <top/>
      <bottom style="hair"/>
    </border>
    <border>
      <left style="double"/>
      <right/>
      <top style="hair"/>
      <bottom style="hair"/>
    </border>
    <border>
      <left style="double"/>
      <right/>
      <top style="hair"/>
      <bottom style="double"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double"/>
      <top/>
      <bottom style="thin"/>
    </border>
    <border>
      <left/>
      <right style="thin"/>
      <top/>
      <bottom style="thin"/>
    </border>
    <border>
      <left/>
      <right style="double"/>
      <top style="double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thin"/>
      <top style="double"/>
      <bottom/>
    </border>
    <border>
      <left style="thin"/>
      <right style="double"/>
      <top style="double"/>
      <bottom style="thin"/>
    </border>
    <border>
      <left/>
      <right style="thin"/>
      <top style="thin"/>
      <bottom style="double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hair"/>
      <bottom style="thin"/>
    </border>
    <border>
      <left style="thin"/>
      <right style="double"/>
      <top style="double"/>
      <bottom style="double"/>
    </border>
    <border>
      <left/>
      <right style="double"/>
      <top style="thin"/>
      <bottom style="double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thin"/>
      <bottom/>
    </border>
    <border>
      <left/>
      <right style="thin"/>
      <top style="thin"/>
      <bottom style="hair"/>
    </border>
    <border>
      <left style="double"/>
      <right/>
      <top/>
      <bottom/>
    </border>
    <border>
      <left style="double"/>
      <right/>
      <top style="thin"/>
      <bottom style="thin"/>
    </border>
    <border>
      <left style="hair"/>
      <right style="hair"/>
      <top style="hair"/>
      <bottom style="hair"/>
    </border>
    <border>
      <left/>
      <right style="thin"/>
      <top style="hair"/>
      <bottom style="double"/>
    </border>
    <border>
      <left/>
      <right style="thin"/>
      <top/>
      <bottom style="double"/>
    </border>
    <border>
      <left style="thin"/>
      <right/>
      <top style="hair"/>
      <bottom style="double"/>
    </border>
    <border>
      <left style="thin"/>
      <right/>
      <top style="hair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double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3" fillId="0" borderId="0">
      <alignment/>
      <protection/>
    </xf>
    <xf numFmtId="173" fontId="3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42">
    <xf numFmtId="0" fontId="0" fillId="0" borderId="0" xfId="0" applyAlignment="1">
      <alignment/>
    </xf>
    <xf numFmtId="0" fontId="4" fillId="24" borderId="0" xfId="0" applyFont="1" applyFill="1" applyAlignment="1">
      <alignment vertical="center"/>
    </xf>
    <xf numFmtId="49" fontId="4" fillId="24" borderId="0" xfId="0" applyNumberFormat="1" applyFont="1" applyFill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22" borderId="0" xfId="0" applyFont="1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9" fontId="4" fillId="22" borderId="12" xfId="0" applyNumberFormat="1" applyFont="1" applyFill="1" applyBorder="1" applyAlignment="1" applyProtection="1">
      <alignment/>
      <protection locked="0"/>
    </xf>
    <xf numFmtId="9" fontId="4" fillId="22" borderId="10" xfId="0" applyNumberFormat="1" applyFont="1" applyFill="1" applyBorder="1" applyAlignment="1" applyProtection="1">
      <alignment/>
      <protection locked="0"/>
    </xf>
    <xf numFmtId="9" fontId="4" fillId="22" borderId="13" xfId="0" applyNumberFormat="1" applyFont="1" applyFill="1" applyBorder="1" applyAlignment="1" applyProtection="1">
      <alignment/>
      <protection locked="0"/>
    </xf>
    <xf numFmtId="9" fontId="4" fillId="22" borderId="14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24" borderId="0" xfId="0" applyFont="1" applyFill="1" applyAlignment="1">
      <alignment horizontal="right" vertical="center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13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4" fillId="24" borderId="0" xfId="0" applyFont="1" applyFill="1" applyAlignment="1">
      <alignment horizontal="center" vertical="center"/>
    </xf>
    <xf numFmtId="3" fontId="4" fillId="24" borderId="19" xfId="0" applyNumberFormat="1" applyFont="1" applyFill="1" applyBorder="1" applyAlignment="1">
      <alignment horizontal="right" vertical="center"/>
    </xf>
    <xf numFmtId="3" fontId="4" fillId="24" borderId="1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3" fontId="4" fillId="24" borderId="12" xfId="0" applyNumberFormat="1" applyFont="1" applyFill="1" applyBorder="1" applyAlignment="1">
      <alignment horizontal="right" vertical="center"/>
    </xf>
    <xf numFmtId="3" fontId="4" fillId="24" borderId="10" xfId="0" applyNumberFormat="1" applyFont="1" applyFill="1" applyBorder="1" applyAlignment="1">
      <alignment horizontal="right" vertical="center"/>
    </xf>
    <xf numFmtId="0" fontId="4" fillId="24" borderId="2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/>
    </xf>
    <xf numFmtId="3" fontId="4" fillId="0" borderId="19" xfId="0" applyNumberFormat="1" applyFont="1" applyFill="1" applyBorder="1" applyAlignment="1">
      <alignment vertical="center" wrapText="1"/>
    </xf>
    <xf numFmtId="49" fontId="4" fillId="24" borderId="0" xfId="0" applyNumberFormat="1" applyFont="1" applyFill="1" applyAlignment="1">
      <alignment horizontal="left" vertical="center"/>
    </xf>
    <xf numFmtId="49" fontId="4" fillId="24" borderId="0" xfId="0" applyNumberFormat="1" applyFont="1" applyFill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49" fontId="4" fillId="24" borderId="15" xfId="0" applyNumberFormat="1" applyFont="1" applyFill="1" applyBorder="1" applyAlignment="1">
      <alignment horizontal="center" vertical="center"/>
    </xf>
    <xf numFmtId="49" fontId="4" fillId="24" borderId="21" xfId="0" applyNumberFormat="1" applyFont="1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wrapText="1"/>
    </xf>
    <xf numFmtId="0" fontId="7" fillId="24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172" fontId="4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>
      <alignment horizontal="center" vertical="center" wrapText="1"/>
    </xf>
    <xf numFmtId="172" fontId="4" fillId="0" borderId="25" xfId="72" applyNumberFormat="1" applyFont="1" applyFill="1" applyBorder="1" applyAlignment="1" applyProtection="1">
      <alignment horizontal="center" vertical="center"/>
      <protection/>
    </xf>
    <xf numFmtId="172" fontId="4" fillId="0" borderId="11" xfId="72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72" fontId="4" fillId="0" borderId="28" xfId="72" applyNumberFormat="1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2" fontId="4" fillId="0" borderId="0" xfId="72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>
      <alignment/>
    </xf>
    <xf numFmtId="49" fontId="4" fillId="24" borderId="0" xfId="0" applyNumberFormat="1" applyFont="1" applyFill="1" applyAlignment="1">
      <alignment/>
    </xf>
    <xf numFmtId="49" fontId="4" fillId="22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/>
    </xf>
    <xf numFmtId="0" fontId="4" fillId="24" borderId="31" xfId="0" applyFont="1" applyFill="1" applyBorder="1" applyAlignment="1">
      <alignment horizontal="right" vertical="center"/>
    </xf>
    <xf numFmtId="172" fontId="4" fillId="0" borderId="10" xfId="72" applyNumberFormat="1" applyFont="1" applyFill="1" applyBorder="1" applyAlignment="1" applyProtection="1">
      <alignment horizontal="left" wrapText="1"/>
      <protection/>
    </xf>
    <xf numFmtId="172" fontId="4" fillId="0" borderId="32" xfId="72" applyNumberFormat="1" applyFont="1" applyFill="1" applyBorder="1" applyAlignment="1" applyProtection="1">
      <alignment horizontal="center" vertical="center" wrapText="1"/>
      <protection/>
    </xf>
    <xf numFmtId="172" fontId="4" fillId="0" borderId="33" xfId="72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2" fontId="4" fillId="0" borderId="11" xfId="72" applyNumberFormat="1" applyFont="1" applyFill="1" applyBorder="1" applyAlignment="1" applyProtection="1">
      <alignment horizontal="left" vertical="center" wrapText="1"/>
      <protection/>
    </xf>
    <xf numFmtId="172" fontId="4" fillId="0" borderId="11" xfId="72" applyNumberFormat="1" applyFont="1" applyFill="1" applyBorder="1" applyAlignment="1" applyProtection="1">
      <alignment horizontal="center" vertical="center" wrapText="1"/>
      <protection/>
    </xf>
    <xf numFmtId="173" fontId="4" fillId="0" borderId="21" xfId="73" applyFont="1" applyFill="1" applyBorder="1" applyAlignment="1">
      <alignment horizontal="center" vertical="center" wrapText="1"/>
      <protection/>
    </xf>
    <xf numFmtId="173" fontId="4" fillId="0" borderId="18" xfId="73" applyFont="1" applyFill="1" applyBorder="1" applyAlignment="1">
      <alignment vertical="center" wrapText="1"/>
      <protection/>
    </xf>
    <xf numFmtId="173" fontId="4" fillId="0" borderId="18" xfId="73" applyFont="1" applyFill="1" applyBorder="1" applyAlignment="1">
      <alignment horizontal="center" vertical="center" wrapText="1"/>
      <protection/>
    </xf>
    <xf numFmtId="3" fontId="4" fillId="0" borderId="18" xfId="7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/>
    </xf>
    <xf numFmtId="172" fontId="4" fillId="0" borderId="0" xfId="72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24" borderId="34" xfId="0" applyFont="1" applyFill="1" applyBorder="1" applyAlignment="1">
      <alignment vertical="center"/>
    </xf>
    <xf numFmtId="0" fontId="4" fillId="24" borderId="35" xfId="0" applyFont="1" applyFill="1" applyBorder="1" applyAlignment="1">
      <alignment vertical="center"/>
    </xf>
    <xf numFmtId="3" fontId="4" fillId="0" borderId="0" xfId="73" applyNumberFormat="1" applyFont="1" applyFill="1" applyAlignment="1">
      <alignment vertical="center"/>
      <protection/>
    </xf>
    <xf numFmtId="173" fontId="7" fillId="25" borderId="0" xfId="73" applyFont="1" applyFill="1" applyBorder="1" applyAlignment="1">
      <alignment vertical="center"/>
      <protection/>
    </xf>
    <xf numFmtId="173" fontId="4" fillId="25" borderId="0" xfId="73" applyFont="1" applyFill="1" applyBorder="1" applyAlignment="1">
      <alignment horizontal="right" vertical="center"/>
      <protection/>
    </xf>
    <xf numFmtId="0" fontId="4" fillId="24" borderId="24" xfId="0" applyFont="1" applyFill="1" applyBorder="1" applyAlignment="1">
      <alignment horizontal="center" vertical="center"/>
    </xf>
    <xf numFmtId="173" fontId="4" fillId="24" borderId="36" xfId="73" applyFont="1" applyFill="1" applyBorder="1" applyAlignment="1">
      <alignment vertical="center"/>
      <protection/>
    </xf>
    <xf numFmtId="0" fontId="4" fillId="24" borderId="29" xfId="0" applyFont="1" applyFill="1" applyBorder="1" applyAlignment="1">
      <alignment horizontal="center" vertical="center"/>
    </xf>
    <xf numFmtId="173" fontId="4" fillId="24" borderId="34" xfId="73" applyFont="1" applyFill="1" applyBorder="1" applyAlignment="1">
      <alignment vertical="center"/>
      <protection/>
    </xf>
    <xf numFmtId="0" fontId="4" fillId="24" borderId="30" xfId="0" applyFont="1" applyFill="1" applyBorder="1" applyAlignment="1">
      <alignment horizontal="center" vertical="center"/>
    </xf>
    <xf numFmtId="3" fontId="4" fillId="24" borderId="37" xfId="0" applyNumberFormat="1" applyFont="1" applyFill="1" applyBorder="1" applyAlignment="1">
      <alignment vertical="center"/>
    </xf>
    <xf numFmtId="10" fontId="4" fillId="0" borderId="18" xfId="0" applyNumberFormat="1" applyFont="1" applyFill="1" applyBorder="1" applyAlignment="1">
      <alignment horizontal="right" vertical="center"/>
    </xf>
    <xf numFmtId="0" fontId="4" fillId="24" borderId="26" xfId="0" applyFont="1" applyFill="1" applyBorder="1" applyAlignment="1">
      <alignment horizontal="center" vertical="center" wrapText="1"/>
    </xf>
    <xf numFmtId="3" fontId="4" fillId="24" borderId="38" xfId="0" applyNumberFormat="1" applyFont="1" applyFill="1" applyBorder="1" applyAlignment="1">
      <alignment horizontal="right" vertical="center"/>
    </xf>
    <xf numFmtId="3" fontId="4" fillId="24" borderId="39" xfId="0" applyNumberFormat="1" applyFont="1" applyFill="1" applyBorder="1" applyAlignment="1">
      <alignment horizontal="right" vertical="center"/>
    </xf>
    <xf numFmtId="3" fontId="4" fillId="24" borderId="40" xfId="0" applyNumberFormat="1" applyFont="1" applyFill="1" applyBorder="1" applyAlignment="1">
      <alignment horizontal="right" vertical="center"/>
    </xf>
    <xf numFmtId="3" fontId="4" fillId="24" borderId="41" xfId="0" applyNumberFormat="1" applyFont="1" applyFill="1" applyBorder="1" applyAlignment="1">
      <alignment horizontal="right" vertical="center"/>
    </xf>
    <xf numFmtId="3" fontId="4" fillId="24" borderId="42" xfId="0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center"/>
    </xf>
    <xf numFmtId="172" fontId="4" fillId="0" borderId="28" xfId="72" applyNumberFormat="1" applyFont="1" applyFill="1" applyBorder="1" applyAlignment="1" applyProtection="1">
      <alignment horizontal="left" vertical="center" wrapText="1"/>
      <protection/>
    </xf>
    <xf numFmtId="0" fontId="4" fillId="0" borderId="44" xfId="0" applyFont="1" applyFill="1" applyBorder="1" applyAlignment="1">
      <alignment vertical="center"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10" fontId="4" fillId="0" borderId="12" xfId="0" applyNumberFormat="1" applyFont="1" applyFill="1" applyBorder="1" applyAlignment="1">
      <alignment horizontal="right" vertical="center"/>
    </xf>
    <xf numFmtId="10" fontId="4" fillId="0" borderId="10" xfId="0" applyNumberFormat="1" applyFont="1" applyFill="1" applyBorder="1" applyAlignment="1">
      <alignment horizontal="right" vertical="center"/>
    </xf>
    <xf numFmtId="0" fontId="4" fillId="22" borderId="12" xfId="0" applyFont="1" applyFill="1" applyBorder="1" applyAlignment="1" applyProtection="1">
      <alignment wrapText="1"/>
      <protection locked="0"/>
    </xf>
    <xf numFmtId="0" fontId="4" fillId="22" borderId="10" xfId="0" applyFont="1" applyFill="1" applyBorder="1" applyAlignment="1" applyProtection="1">
      <alignment wrapText="1"/>
      <protection locked="0"/>
    </xf>
    <xf numFmtId="0" fontId="4" fillId="22" borderId="13" xfId="0" applyFont="1" applyFill="1" applyBorder="1" applyAlignment="1" applyProtection="1">
      <alignment wrapText="1"/>
      <protection locked="0"/>
    </xf>
    <xf numFmtId="0" fontId="4" fillId="22" borderId="14" xfId="0" applyFont="1" applyFill="1" applyBorder="1" applyAlignment="1" applyProtection="1">
      <alignment wrapText="1"/>
      <protection locked="0"/>
    </xf>
    <xf numFmtId="3" fontId="4" fillId="22" borderId="39" xfId="0" applyNumberFormat="1" applyFont="1" applyFill="1" applyBorder="1" applyAlignment="1" applyProtection="1">
      <alignment horizontal="right" vertical="center"/>
      <protection locked="0"/>
    </xf>
    <xf numFmtId="3" fontId="4" fillId="22" borderId="41" xfId="0" applyNumberFormat="1" applyFont="1" applyFill="1" applyBorder="1" applyAlignment="1" applyProtection="1">
      <alignment horizontal="right" vertical="center"/>
      <protection locked="0"/>
    </xf>
    <xf numFmtId="3" fontId="4" fillId="22" borderId="47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left" vertical="center"/>
      <protection/>
    </xf>
    <xf numFmtId="2" fontId="4" fillId="0" borderId="0" xfId="0" applyNumberFormat="1" applyFont="1" applyFill="1" applyAlignment="1" applyProtection="1">
      <alignment horizontal="left"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2" fontId="4" fillId="0" borderId="0" xfId="0" applyNumberFormat="1" applyFont="1" applyAlignment="1" applyProtection="1">
      <alignment horizontal="left" vertical="center"/>
      <protection/>
    </xf>
    <xf numFmtId="0" fontId="4" fillId="2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26" xfId="0" applyNumberFormat="1" applyFont="1" applyFill="1" applyBorder="1" applyAlignment="1" applyProtection="1">
      <alignment horizontal="right" vertical="center" wrapText="1"/>
      <protection/>
    </xf>
    <xf numFmtId="49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39" xfId="0" applyNumberFormat="1" applyFont="1" applyFill="1" applyBorder="1" applyAlignment="1" applyProtection="1">
      <alignment horizontal="right" vertical="center" wrapText="1"/>
      <protection/>
    </xf>
    <xf numFmtId="3" fontId="4" fillId="0" borderId="41" xfId="0" applyNumberFormat="1" applyFont="1" applyFill="1" applyBorder="1" applyAlignment="1" applyProtection="1">
      <alignment horizontal="right" vertical="center" wrapText="1"/>
      <protection/>
    </xf>
    <xf numFmtId="49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3" fontId="4" fillId="0" borderId="47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49" fontId="4" fillId="0" borderId="29" xfId="0" applyNumberFormat="1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34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2" fontId="4" fillId="0" borderId="0" xfId="0" applyNumberFormat="1" applyFont="1" applyFill="1" applyAlignment="1" applyProtection="1">
      <alignment vertical="center"/>
      <protection/>
    </xf>
    <xf numFmtId="3" fontId="4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22" borderId="34" xfId="0" applyNumberFormat="1" applyFont="1" applyFill="1" applyBorder="1" applyAlignment="1" applyProtection="1">
      <alignment horizontal="right" vertical="center" wrapText="1"/>
      <protection locked="0"/>
    </xf>
    <xf numFmtId="10" fontId="4" fillId="22" borderId="28" xfId="0" applyNumberFormat="1" applyFont="1" applyFill="1" applyBorder="1" applyAlignment="1" applyProtection="1">
      <alignment horizontal="right" vertical="center"/>
      <protection locked="0"/>
    </xf>
    <xf numFmtId="49" fontId="4" fillId="24" borderId="0" xfId="0" applyNumberFormat="1" applyFont="1" applyFill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3" fontId="4" fillId="0" borderId="28" xfId="0" applyNumberFormat="1" applyFont="1" applyFill="1" applyBorder="1" applyAlignment="1" applyProtection="1">
      <alignment horizontal="right" vertical="center" wrapText="1"/>
      <protection/>
    </xf>
    <xf numFmtId="3" fontId="4" fillId="0" borderId="44" xfId="0" applyNumberFormat="1" applyFont="1" applyFill="1" applyBorder="1" applyAlignment="1" applyProtection="1">
      <alignment horizontal="right" vertical="center" wrapText="1"/>
      <protection/>
    </xf>
    <xf numFmtId="0" fontId="4" fillId="24" borderId="0" xfId="0" applyFont="1" applyFill="1" applyAlignment="1" applyProtection="1">
      <alignment horizontal="center" vertical="center"/>
      <protection/>
    </xf>
    <xf numFmtId="0" fontId="4" fillId="24" borderId="10" xfId="0" applyFont="1" applyFill="1" applyBorder="1" applyAlignment="1">
      <alignment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24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right"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left" wrapText="1"/>
      <protection/>
    </xf>
    <xf numFmtId="3" fontId="4" fillId="0" borderId="51" xfId="0" applyNumberFormat="1" applyFont="1" applyFill="1" applyBorder="1" applyAlignment="1" applyProtection="1">
      <alignment/>
      <protection/>
    </xf>
    <xf numFmtId="9" fontId="4" fillId="0" borderId="26" xfId="0" applyNumberFormat="1" applyFont="1" applyFill="1" applyBorder="1" applyAlignment="1" applyProtection="1">
      <alignment/>
      <protection/>
    </xf>
    <xf numFmtId="9" fontId="4" fillId="0" borderId="52" xfId="0" applyNumberFormat="1" applyFont="1" applyFill="1" applyBorder="1" applyAlignment="1" applyProtection="1">
      <alignment/>
      <protection/>
    </xf>
    <xf numFmtId="9" fontId="4" fillId="0" borderId="51" xfId="0" applyNumberFormat="1" applyFont="1" applyFill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3" fontId="4" fillId="22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9" fontId="4" fillId="0" borderId="11" xfId="0" applyNumberFormat="1" applyFont="1" applyFill="1" applyBorder="1" applyAlignment="1" applyProtection="1">
      <alignment/>
      <protection locked="0"/>
    </xf>
    <xf numFmtId="9" fontId="4" fillId="0" borderId="53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wrapText="1"/>
      <protection locked="0"/>
    </xf>
    <xf numFmtId="9" fontId="4" fillId="0" borderId="54" xfId="0" applyNumberFormat="1" applyFont="1" applyFill="1" applyBorder="1" applyAlignment="1" applyProtection="1">
      <alignment/>
      <protection/>
    </xf>
    <xf numFmtId="0" fontId="4" fillId="22" borderId="34" xfId="0" applyFont="1" applyFill="1" applyBorder="1" applyAlignment="1" applyProtection="1">
      <alignment horizontal="left" vertical="center" wrapText="1"/>
      <protection/>
    </xf>
    <xf numFmtId="9" fontId="4" fillId="22" borderId="34" xfId="0" applyNumberFormat="1" applyFont="1" applyFill="1" applyBorder="1" applyAlignment="1" applyProtection="1">
      <alignment/>
      <protection locked="0"/>
    </xf>
    <xf numFmtId="9" fontId="4" fillId="0" borderId="55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"/>
      <protection/>
    </xf>
    <xf numFmtId="9" fontId="4" fillId="0" borderId="57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3" fontId="4" fillId="0" borderId="53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/>
      <protection/>
    </xf>
    <xf numFmtId="3" fontId="4" fillId="0" borderId="52" xfId="0" applyNumberFormat="1" applyFont="1" applyFill="1" applyBorder="1" applyAlignment="1" applyProtection="1">
      <alignment/>
      <protection/>
    </xf>
    <xf numFmtId="3" fontId="4" fillId="0" borderId="58" xfId="0" applyNumberFormat="1" applyFont="1" applyFill="1" applyBorder="1" applyAlignment="1" applyProtection="1">
      <alignment/>
      <protection/>
    </xf>
    <xf numFmtId="49" fontId="4" fillId="0" borderId="34" xfId="0" applyNumberFormat="1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wrapText="1"/>
      <protection/>
    </xf>
    <xf numFmtId="49" fontId="4" fillId="0" borderId="13" xfId="0" applyNumberFormat="1" applyFont="1" applyFill="1" applyBorder="1" applyAlignment="1" applyProtection="1">
      <alignment wrapText="1"/>
      <protection/>
    </xf>
    <xf numFmtId="3" fontId="4" fillId="0" borderId="13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wrapText="1"/>
      <protection/>
    </xf>
    <xf numFmtId="49" fontId="4" fillId="0" borderId="14" xfId="0" applyNumberFormat="1" applyFont="1" applyFill="1" applyBorder="1" applyAlignment="1" applyProtection="1">
      <alignment wrapText="1"/>
      <protection/>
    </xf>
    <xf numFmtId="3" fontId="4" fillId="0" borderId="14" xfId="0" applyNumberFormat="1" applyFont="1" applyFill="1" applyBorder="1" applyAlignment="1" applyProtection="1">
      <alignment/>
      <protection/>
    </xf>
    <xf numFmtId="3" fontId="4" fillId="0" borderId="57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4" xfId="0" applyNumberFormat="1" applyFont="1" applyFill="1" applyBorder="1" applyAlignment="1" applyProtection="1">
      <alignment horizontal="right" vertical="center" wrapText="1"/>
      <protection/>
    </xf>
    <xf numFmtId="3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24" borderId="10" xfId="0" applyFont="1" applyFill="1" applyBorder="1" applyAlignment="1">
      <alignment horizontal="center" vertical="center" wrapText="1"/>
    </xf>
    <xf numFmtId="0" fontId="4" fillId="0" borderId="35" xfId="0" applyFont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36" xfId="0" applyFont="1" applyBorder="1" applyAlignment="1" applyProtection="1">
      <alignment vertical="center" wrapText="1"/>
      <protection/>
    </xf>
    <xf numFmtId="0" fontId="0" fillId="0" borderId="14" xfId="0" applyBorder="1" applyAlignment="1">
      <alignment/>
    </xf>
    <xf numFmtId="3" fontId="4" fillId="22" borderId="10" xfId="0" applyNumberFormat="1" applyFont="1" applyFill="1" applyBorder="1" applyAlignment="1">
      <alignment horizontal="right" vertical="center"/>
    </xf>
    <xf numFmtId="3" fontId="4" fillId="22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26" xfId="0" applyNumberFormat="1" applyFont="1" applyFill="1" applyBorder="1" applyAlignment="1">
      <alignment vertical="center"/>
    </xf>
    <xf numFmtId="3" fontId="4" fillId="24" borderId="28" xfId="0" applyNumberFormat="1" applyFont="1" applyFill="1" applyBorder="1" applyAlignment="1" applyProtection="1">
      <alignment horizontal="right" vertical="center"/>
      <protection locked="0"/>
    </xf>
    <xf numFmtId="4" fontId="4" fillId="22" borderId="28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/>
    </xf>
    <xf numFmtId="10" fontId="4" fillId="22" borderId="10" xfId="0" applyNumberFormat="1" applyFont="1" applyFill="1" applyBorder="1" applyAlignment="1">
      <alignment horizontal="right" vertical="center"/>
    </xf>
    <xf numFmtId="3" fontId="4" fillId="22" borderId="13" xfId="0" applyNumberFormat="1" applyFont="1" applyFill="1" applyBorder="1" applyAlignment="1">
      <alignment horizontal="right" vertical="center"/>
    </xf>
    <xf numFmtId="9" fontId="4" fillId="0" borderId="59" xfId="0" applyNumberFormat="1" applyFont="1" applyFill="1" applyBorder="1" applyAlignment="1" applyProtection="1">
      <alignment/>
      <protection/>
    </xf>
    <xf numFmtId="9" fontId="4" fillId="0" borderId="11" xfId="0" applyNumberFormat="1" applyFont="1" applyFill="1" applyBorder="1" applyAlignment="1" applyProtection="1">
      <alignment horizontal="right" vertical="center" wrapText="1"/>
      <protection/>
    </xf>
    <xf numFmtId="9" fontId="4" fillId="0" borderId="12" xfId="0" applyNumberFormat="1" applyFont="1" applyFill="1" applyBorder="1" applyAlignment="1" applyProtection="1">
      <alignment horizontal="right" vertical="center" wrapText="1"/>
      <protection/>
    </xf>
    <xf numFmtId="9" fontId="4" fillId="0" borderId="10" xfId="0" applyNumberFormat="1" applyFont="1" applyFill="1" applyBorder="1" applyAlignment="1" applyProtection="1">
      <alignment horizontal="right" vertical="center" wrapText="1"/>
      <protection/>
    </xf>
    <xf numFmtId="9" fontId="4" fillId="22" borderId="10" xfId="0" applyNumberFormat="1" applyFont="1" applyFill="1" applyBorder="1" applyAlignment="1" applyProtection="1">
      <alignment horizontal="right" vertical="center" wrapText="1"/>
      <protection locked="0"/>
    </xf>
    <xf numFmtId="9" fontId="4" fillId="22" borderId="13" xfId="0" applyNumberFormat="1" applyFont="1" applyFill="1" applyBorder="1" applyAlignment="1" applyProtection="1">
      <alignment horizontal="right" vertical="center" wrapText="1"/>
      <protection locked="0"/>
    </xf>
    <xf numFmtId="9" fontId="4" fillId="22" borderId="12" xfId="0" applyNumberFormat="1" applyFont="1" applyFill="1" applyBorder="1" applyAlignment="1" applyProtection="1">
      <alignment horizontal="right" vertical="center" wrapText="1"/>
      <protection locked="0"/>
    </xf>
    <xf numFmtId="9" fontId="4" fillId="22" borderId="34" xfId="0" applyNumberFormat="1" applyFont="1" applyFill="1" applyBorder="1" applyAlignment="1" applyProtection="1">
      <alignment horizontal="right" vertical="center" wrapText="1"/>
      <protection locked="0"/>
    </xf>
    <xf numFmtId="9" fontId="4" fillId="22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22" borderId="13" xfId="0" applyNumberFormat="1" applyFont="1" applyFill="1" applyBorder="1" applyAlignment="1">
      <alignment horizontal="right" vertical="center"/>
    </xf>
    <xf numFmtId="3" fontId="4" fillId="22" borderId="34" xfId="0" applyNumberFormat="1" applyFont="1" applyFill="1" applyBorder="1" applyAlignment="1">
      <alignment horizontal="right" vertical="center"/>
    </xf>
    <xf numFmtId="3" fontId="4" fillId="0" borderId="60" xfId="73" applyNumberFormat="1" applyFont="1" applyFill="1" applyBorder="1" applyAlignment="1" applyProtection="1">
      <alignment vertical="center"/>
      <protection locked="0"/>
    </xf>
    <xf numFmtId="3" fontId="4" fillId="0" borderId="61" xfId="73" applyNumberFormat="1" applyFont="1" applyFill="1" applyBorder="1" applyAlignment="1" applyProtection="1">
      <alignment vertical="center"/>
      <protection locked="0"/>
    </xf>
    <xf numFmtId="174" fontId="4" fillId="0" borderId="62" xfId="73" applyNumberFormat="1" applyFont="1" applyFill="1" applyBorder="1" applyAlignment="1" applyProtection="1">
      <alignment vertical="center"/>
      <protection locked="0"/>
    </xf>
    <xf numFmtId="174" fontId="4" fillId="0" borderId="63" xfId="73" applyNumberFormat="1" applyFont="1" applyFill="1" applyBorder="1" applyAlignment="1" applyProtection="1">
      <alignment vertical="center"/>
      <protection locked="0"/>
    </xf>
    <xf numFmtId="174" fontId="4" fillId="24" borderId="64" xfId="0" applyNumberFormat="1" applyFont="1" applyFill="1" applyBorder="1" applyAlignment="1">
      <alignment vertical="center"/>
    </xf>
    <xf numFmtId="178" fontId="4" fillId="0" borderId="44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/>
    </xf>
    <xf numFmtId="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4" fillId="22" borderId="10" xfId="0" applyNumberFormat="1" applyFont="1" applyFill="1" applyBorder="1" applyAlignment="1" applyProtection="1">
      <alignment/>
      <protection locked="0"/>
    </xf>
    <xf numFmtId="1" fontId="4" fillId="22" borderId="13" xfId="0" applyNumberFormat="1" applyFont="1" applyFill="1" applyBorder="1" applyAlignment="1" applyProtection="1">
      <alignment/>
      <protection locked="0"/>
    </xf>
    <xf numFmtId="1" fontId="4" fillId="22" borderId="34" xfId="0" applyNumberFormat="1" applyFont="1" applyFill="1" applyBorder="1" applyAlignment="1" applyProtection="1">
      <alignment/>
      <protection locked="0"/>
    </xf>
    <xf numFmtId="1" fontId="4" fillId="22" borderId="12" xfId="0" applyNumberFormat="1" applyFont="1" applyFill="1" applyBorder="1" applyAlignment="1" applyProtection="1">
      <alignment/>
      <protection locked="0"/>
    </xf>
    <xf numFmtId="1" fontId="4" fillId="22" borderId="14" xfId="0" applyNumberFormat="1" applyFont="1" applyFill="1" applyBorder="1" applyAlignment="1" applyProtection="1">
      <alignment/>
      <protection locked="0"/>
    </xf>
    <xf numFmtId="3" fontId="4" fillId="22" borderId="12" xfId="0" applyNumberFormat="1" applyFont="1" applyFill="1" applyBorder="1" applyAlignment="1" applyProtection="1">
      <alignment/>
      <protection locked="0"/>
    </xf>
    <xf numFmtId="3" fontId="4" fillId="22" borderId="10" xfId="0" applyNumberFormat="1" applyFont="1" applyFill="1" applyBorder="1" applyAlignment="1" applyProtection="1">
      <alignment/>
      <protection locked="0"/>
    </xf>
    <xf numFmtId="3" fontId="4" fillId="22" borderId="13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 applyProtection="1">
      <alignment vertical="center"/>
      <protection/>
    </xf>
    <xf numFmtId="3" fontId="4" fillId="0" borderId="40" xfId="0" applyNumberFormat="1" applyFont="1" applyFill="1" applyBorder="1" applyAlignment="1" applyProtection="1">
      <alignment horizontal="right" vertical="center"/>
      <protection/>
    </xf>
    <xf numFmtId="3" fontId="4" fillId="0" borderId="41" xfId="0" applyNumberFormat="1" applyFont="1" applyFill="1" applyBorder="1" applyAlignment="1" applyProtection="1">
      <alignment horizontal="right" vertical="center"/>
      <protection/>
    </xf>
    <xf numFmtId="3" fontId="4" fillId="24" borderId="0" xfId="0" applyNumberFormat="1" applyFont="1" applyFill="1" applyAlignment="1" applyProtection="1">
      <alignment vertical="center"/>
      <protection/>
    </xf>
    <xf numFmtId="49" fontId="4" fillId="24" borderId="0" xfId="0" applyNumberFormat="1" applyFont="1" applyFill="1" applyAlignment="1" applyProtection="1">
      <alignment horizontal="right" vertical="center"/>
      <protection/>
    </xf>
    <xf numFmtId="0" fontId="4" fillId="24" borderId="65" xfId="0" applyFont="1" applyFill="1" applyBorder="1" applyAlignment="1" applyProtection="1">
      <alignment horizontal="center" vertical="center"/>
      <protection/>
    </xf>
    <xf numFmtId="0" fontId="4" fillId="24" borderId="36" xfId="0" applyFont="1" applyFill="1" applyBorder="1" applyAlignment="1" applyProtection="1">
      <alignment vertical="center"/>
      <protection/>
    </xf>
    <xf numFmtId="0" fontId="4" fillId="24" borderId="36" xfId="0" applyFont="1" applyFill="1" applyBorder="1" applyAlignment="1" applyProtection="1">
      <alignment horizontal="center" vertical="center"/>
      <protection/>
    </xf>
    <xf numFmtId="0" fontId="4" fillId="24" borderId="66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67" xfId="0" applyFont="1" applyFill="1" applyBorder="1" applyAlignment="1" applyProtection="1">
      <alignment horizontal="center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24" borderId="67" xfId="0" applyFont="1" applyFill="1" applyBorder="1" applyAlignment="1">
      <alignment horizontal="center" vertical="center"/>
    </xf>
    <xf numFmtId="0" fontId="4" fillId="24" borderId="68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vertical="center"/>
    </xf>
    <xf numFmtId="177" fontId="4" fillId="24" borderId="0" xfId="0" applyNumberFormat="1" applyFont="1" applyFill="1" applyAlignment="1" applyProtection="1">
      <alignment vertical="center"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" fontId="25" fillId="0" borderId="0" xfId="0" applyNumberFormat="1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>
      <alignment horizontal="center" vertical="center" wrapText="1"/>
    </xf>
    <xf numFmtId="3" fontId="4" fillId="22" borderId="41" xfId="0" applyNumberFormat="1" applyFont="1" applyFill="1" applyBorder="1" applyAlignment="1">
      <alignment vertical="center"/>
    </xf>
    <xf numFmtId="3" fontId="4" fillId="22" borderId="63" xfId="0" applyNumberFormat="1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3" fontId="4" fillId="0" borderId="62" xfId="0" applyNumberFormat="1" applyFont="1" applyFill="1" applyBorder="1" applyAlignment="1" applyProtection="1">
      <alignment horizontal="right"/>
      <protection/>
    </xf>
    <xf numFmtId="3" fontId="4" fillId="0" borderId="41" xfId="0" applyNumberFormat="1" applyFont="1" applyFill="1" applyBorder="1" applyAlignment="1" applyProtection="1">
      <alignment horizontal="right"/>
      <protection/>
    </xf>
    <xf numFmtId="174" fontId="4" fillId="0" borderId="41" xfId="0" applyNumberFormat="1" applyFont="1" applyFill="1" applyBorder="1" applyAlignment="1" applyProtection="1">
      <alignment horizontal="right"/>
      <protection/>
    </xf>
    <xf numFmtId="3" fontId="4" fillId="0" borderId="41" xfId="0" applyNumberFormat="1" applyFont="1" applyFill="1" applyBorder="1" applyAlignment="1">
      <alignment horizontal="right"/>
    </xf>
    <xf numFmtId="176" fontId="4" fillId="24" borderId="0" xfId="0" applyNumberFormat="1" applyFont="1" applyFill="1" applyAlignment="1" applyProtection="1">
      <alignment vertical="center"/>
      <protection/>
    </xf>
    <xf numFmtId="3" fontId="4" fillId="26" borderId="39" xfId="0" applyNumberFormat="1" applyFont="1" applyFill="1" applyBorder="1" applyAlignment="1" applyProtection="1">
      <alignment horizontal="right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35" fillId="24" borderId="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36" fillId="0" borderId="0" xfId="62" applyFont="1">
      <alignment/>
      <protection/>
    </xf>
    <xf numFmtId="0" fontId="37" fillId="0" borderId="0" xfId="62" applyFont="1" applyAlignment="1">
      <alignment horizontal="center"/>
      <protection/>
    </xf>
    <xf numFmtId="49" fontId="36" fillId="24" borderId="0" xfId="62" applyNumberFormat="1" applyFont="1" applyFill="1" applyBorder="1" applyAlignment="1">
      <alignment horizontal="center" vertical="center" wrapText="1"/>
      <protection/>
    </xf>
    <xf numFmtId="0" fontId="36" fillId="24" borderId="0" xfId="62" applyFont="1" applyFill="1" applyBorder="1">
      <alignment/>
      <protection/>
    </xf>
    <xf numFmtId="3" fontId="36" fillId="24" borderId="0" xfId="64" applyNumberFormat="1" applyFont="1" applyFill="1" applyBorder="1" applyAlignment="1">
      <alignment horizontal="right"/>
      <protection/>
    </xf>
    <xf numFmtId="49" fontId="36" fillId="24" borderId="0" xfId="62" applyNumberFormat="1" applyFont="1" applyFill="1" applyAlignment="1">
      <alignment horizontal="center" vertical="center"/>
      <protection/>
    </xf>
    <xf numFmtId="0" fontId="36" fillId="24" borderId="0" xfId="64" applyFont="1" applyFill="1">
      <alignment/>
      <protection/>
    </xf>
    <xf numFmtId="3" fontId="36" fillId="24" borderId="0" xfId="64" applyNumberFormat="1" applyFont="1" applyFill="1" applyAlignment="1">
      <alignment horizontal="center"/>
      <protection/>
    </xf>
    <xf numFmtId="0" fontId="36" fillId="24" borderId="0" xfId="62" applyFont="1" applyFill="1">
      <alignment/>
      <protection/>
    </xf>
    <xf numFmtId="3" fontId="36" fillId="0" borderId="0" xfId="62" applyNumberFormat="1" applyFont="1">
      <alignment/>
      <protection/>
    </xf>
    <xf numFmtId="0" fontId="36" fillId="24" borderId="0" xfId="62" applyFont="1" applyFill="1" applyBorder="1" applyAlignment="1">
      <alignment horizontal="center"/>
      <protection/>
    </xf>
    <xf numFmtId="3" fontId="38" fillId="24" borderId="0" xfId="62" applyNumberFormat="1" applyFont="1" applyFill="1" applyBorder="1">
      <alignment/>
      <protection/>
    </xf>
    <xf numFmtId="49" fontId="36" fillId="24" borderId="0" xfId="62" applyNumberFormat="1" applyFont="1" applyFill="1" applyAlignment="1">
      <alignment horizontal="left" vertical="center"/>
      <protection/>
    </xf>
    <xf numFmtId="2" fontId="36" fillId="24" borderId="0" xfId="62" applyNumberFormat="1" applyFont="1" applyFill="1">
      <alignment/>
      <protection/>
    </xf>
    <xf numFmtId="0" fontId="36" fillId="0" borderId="0" xfId="64" applyFont="1" applyBorder="1" applyAlignment="1">
      <alignment horizontal="center"/>
      <protection/>
    </xf>
    <xf numFmtId="0" fontId="36" fillId="24" borderId="11" xfId="64" applyFont="1" applyFill="1" applyBorder="1" applyAlignment="1">
      <alignment horizontal="center"/>
      <protection/>
    </xf>
    <xf numFmtId="0" fontId="36" fillId="24" borderId="26" xfId="64" applyFont="1" applyFill="1" applyBorder="1" applyAlignment="1">
      <alignment horizontal="center"/>
      <protection/>
    </xf>
    <xf numFmtId="0" fontId="36" fillId="0" borderId="0" xfId="64" applyFont="1" applyFill="1" applyBorder="1" applyAlignment="1">
      <alignment horizontal="center"/>
      <protection/>
    </xf>
    <xf numFmtId="0" fontId="36" fillId="0" borderId="11" xfId="64" applyFont="1" applyFill="1" applyBorder="1" applyAlignment="1">
      <alignment horizontal="center"/>
      <protection/>
    </xf>
    <xf numFmtId="0" fontId="36" fillId="0" borderId="26" xfId="64" applyFont="1" applyFill="1" applyBorder="1" applyAlignment="1">
      <alignment horizontal="center"/>
      <protection/>
    </xf>
    <xf numFmtId="179" fontId="36" fillId="0" borderId="0" xfId="62" applyNumberFormat="1" applyFont="1">
      <alignment/>
      <protection/>
    </xf>
    <xf numFmtId="0" fontId="37" fillId="24" borderId="16" xfId="62" applyFont="1" applyFill="1" applyBorder="1" applyAlignment="1">
      <alignment horizontal="center"/>
      <protection/>
    </xf>
    <xf numFmtId="0" fontId="36" fillId="24" borderId="28" xfId="62" applyFont="1" applyFill="1" applyBorder="1">
      <alignment/>
      <protection/>
    </xf>
    <xf numFmtId="0" fontId="36" fillId="24" borderId="58" xfId="64" applyFont="1" applyFill="1" applyBorder="1" applyAlignment="1">
      <alignment horizontal="center"/>
      <protection/>
    </xf>
    <xf numFmtId="0" fontId="36" fillId="24" borderId="48" xfId="64" applyFont="1" applyFill="1" applyBorder="1" applyAlignment="1">
      <alignment horizontal="center"/>
      <protection/>
    </xf>
    <xf numFmtId="3" fontId="36" fillId="0" borderId="10" xfId="64" applyNumberFormat="1" applyFont="1" applyFill="1" applyBorder="1" applyAlignment="1">
      <alignment horizontal="right" vertical="center"/>
      <protection/>
    </xf>
    <xf numFmtId="3" fontId="37" fillId="0" borderId="26" xfId="64" applyNumberFormat="1" applyFont="1" applyBorder="1">
      <alignment/>
      <protection/>
    </xf>
    <xf numFmtId="3" fontId="36" fillId="0" borderId="12" xfId="64" applyNumberFormat="1" applyFont="1" applyFill="1" applyBorder="1" applyAlignment="1">
      <alignment horizontal="right" vertical="center"/>
      <protection/>
    </xf>
    <xf numFmtId="3" fontId="36" fillId="0" borderId="48" xfId="64" applyNumberFormat="1" applyFont="1" applyBorder="1">
      <alignment/>
      <protection/>
    </xf>
    <xf numFmtId="3" fontId="36" fillId="24" borderId="11" xfId="64" applyNumberFormat="1" applyFont="1" applyFill="1" applyBorder="1">
      <alignment/>
      <protection/>
    </xf>
    <xf numFmtId="3" fontId="37" fillId="0" borderId="11" xfId="64" applyNumberFormat="1" applyFont="1" applyFill="1" applyBorder="1">
      <alignment/>
      <protection/>
    </xf>
    <xf numFmtId="3" fontId="36" fillId="27" borderId="12" xfId="62" applyNumberFormat="1" applyFont="1" applyFill="1" applyBorder="1" applyAlignment="1">
      <alignment horizontal="right"/>
      <protection/>
    </xf>
    <xf numFmtId="3" fontId="37" fillId="0" borderId="58" xfId="64" applyNumberFormat="1" applyFont="1" applyFill="1" applyBorder="1">
      <alignment/>
      <protection/>
    </xf>
    <xf numFmtId="3" fontId="37" fillId="0" borderId="48" xfId="64" applyNumberFormat="1" applyFont="1" applyBorder="1">
      <alignment/>
      <protection/>
    </xf>
    <xf numFmtId="3" fontId="36" fillId="27" borderId="10" xfId="62" applyNumberFormat="1" applyFont="1" applyFill="1" applyBorder="1" applyAlignment="1">
      <alignment horizontal="right"/>
      <protection/>
    </xf>
    <xf numFmtId="3" fontId="36" fillId="28" borderId="10" xfId="62" applyNumberFormat="1" applyFont="1" applyFill="1" applyBorder="1" applyAlignment="1">
      <alignment horizontal="right"/>
      <protection/>
    </xf>
    <xf numFmtId="177" fontId="36" fillId="28" borderId="10" xfId="62" applyNumberFormat="1" applyFont="1" applyFill="1" applyBorder="1" applyAlignment="1">
      <alignment horizontal="right"/>
      <protection/>
    </xf>
    <xf numFmtId="4" fontId="36" fillId="28" borderId="45" xfId="62" applyNumberFormat="1" applyFont="1" applyFill="1" applyBorder="1" applyAlignment="1">
      <alignment horizontal="right"/>
      <protection/>
    </xf>
    <xf numFmtId="0" fontId="37" fillId="24" borderId="45" xfId="62" applyFont="1" applyFill="1" applyBorder="1">
      <alignment/>
      <protection/>
    </xf>
    <xf numFmtId="0" fontId="37" fillId="24" borderId="11" xfId="62" applyFont="1" applyFill="1" applyBorder="1" applyAlignment="1">
      <alignment horizontal="center"/>
      <protection/>
    </xf>
    <xf numFmtId="3" fontId="37" fillId="24" borderId="11" xfId="64" applyNumberFormat="1" applyFont="1" applyFill="1" applyBorder="1">
      <alignment/>
      <protection/>
    </xf>
    <xf numFmtId="3" fontId="37" fillId="24" borderId="26" xfId="64" applyNumberFormat="1" applyFont="1" applyFill="1" applyBorder="1">
      <alignment/>
      <protection/>
    </xf>
    <xf numFmtId="3" fontId="36" fillId="0" borderId="13" xfId="64" applyNumberFormat="1" applyFont="1" applyFill="1" applyBorder="1" applyAlignment="1">
      <alignment horizontal="right" vertical="center"/>
      <protection/>
    </xf>
    <xf numFmtId="0" fontId="37" fillId="24" borderId="70" xfId="62" applyFont="1" applyFill="1" applyBorder="1" applyAlignment="1">
      <alignment horizontal="left"/>
      <protection/>
    </xf>
    <xf numFmtId="0" fontId="36" fillId="24" borderId="71" xfId="62" applyFont="1" applyFill="1" applyBorder="1">
      <alignment/>
      <protection/>
    </xf>
    <xf numFmtId="3" fontId="37" fillId="24" borderId="58" xfId="64" applyNumberFormat="1" applyFont="1" applyFill="1" applyBorder="1">
      <alignment/>
      <protection/>
    </xf>
    <xf numFmtId="3" fontId="37" fillId="24" borderId="48" xfId="64" applyNumberFormat="1" applyFont="1" applyFill="1" applyBorder="1">
      <alignment/>
      <protection/>
    </xf>
    <xf numFmtId="3" fontId="36" fillId="0" borderId="11" xfId="64" applyNumberFormat="1" applyFont="1" applyFill="1" applyBorder="1" applyAlignment="1">
      <alignment horizontal="right" vertical="center"/>
      <protection/>
    </xf>
    <xf numFmtId="3" fontId="36" fillId="0" borderId="26" xfId="64" applyNumberFormat="1" applyFont="1" applyBorder="1">
      <alignment/>
      <protection/>
    </xf>
    <xf numFmtId="180" fontId="36" fillId="22" borderId="10" xfId="62" applyNumberFormat="1" applyFont="1" applyFill="1" applyBorder="1" applyAlignment="1">
      <alignment/>
      <protection/>
    </xf>
    <xf numFmtId="180" fontId="36" fillId="22" borderId="34" xfId="62" applyNumberFormat="1" applyFont="1" applyFill="1" applyBorder="1" applyAlignment="1">
      <alignment/>
      <protection/>
    </xf>
    <xf numFmtId="0" fontId="36" fillId="0" borderId="58" xfId="62" applyFont="1" applyFill="1" applyBorder="1">
      <alignment/>
      <protection/>
    </xf>
    <xf numFmtId="0" fontId="36" fillId="0" borderId="11" xfId="62" applyFont="1" applyFill="1" applyBorder="1">
      <alignment/>
      <protection/>
    </xf>
    <xf numFmtId="3" fontId="36" fillId="0" borderId="34" xfId="64" applyNumberFormat="1" applyFont="1" applyFill="1" applyBorder="1" applyAlignment="1">
      <alignment horizontal="right" vertical="center"/>
      <protection/>
    </xf>
    <xf numFmtId="3" fontId="36" fillId="0" borderId="72" xfId="64" applyNumberFormat="1" applyFont="1" applyBorder="1">
      <alignment/>
      <protection/>
    </xf>
    <xf numFmtId="0" fontId="36" fillId="0" borderId="31" xfId="62" applyFont="1" applyBorder="1">
      <alignment/>
      <protection/>
    </xf>
    <xf numFmtId="3" fontId="37" fillId="0" borderId="35" xfId="64" applyNumberFormat="1" applyFont="1" applyFill="1" applyBorder="1" applyAlignment="1">
      <alignment horizontal="right" vertical="center"/>
      <protection/>
    </xf>
    <xf numFmtId="3" fontId="37" fillId="24" borderId="64" xfId="64" applyNumberFormat="1" applyFont="1" applyFill="1" applyBorder="1" applyAlignment="1">
      <alignment horizontal="right" vertical="center"/>
      <protection/>
    </xf>
    <xf numFmtId="178" fontId="36" fillId="0" borderId="0" xfId="62" applyNumberFormat="1" applyFont="1">
      <alignment/>
      <protection/>
    </xf>
    <xf numFmtId="49" fontId="36" fillId="24" borderId="0" xfId="62" applyNumberFormat="1" applyFont="1" applyFill="1" applyBorder="1" applyAlignment="1">
      <alignment horizontal="center" vertical="center"/>
      <protection/>
    </xf>
    <xf numFmtId="0" fontId="36" fillId="24" borderId="0" xfId="64" applyFont="1" applyFill="1" applyBorder="1" applyAlignment="1">
      <alignment horizontal="center"/>
      <protection/>
    </xf>
    <xf numFmtId="3" fontId="37" fillId="24" borderId="0" xfId="64" applyNumberFormat="1" applyFont="1" applyFill="1" applyBorder="1" applyAlignment="1">
      <alignment horizontal="right" vertical="center"/>
      <protection/>
    </xf>
    <xf numFmtId="3" fontId="37" fillId="0" borderId="0" xfId="64" applyNumberFormat="1" applyFont="1" applyFill="1" applyBorder="1" applyAlignment="1">
      <alignment horizontal="right" vertical="center"/>
      <protection/>
    </xf>
    <xf numFmtId="49" fontId="36" fillId="0" borderId="0" xfId="62" applyNumberFormat="1" applyFont="1" applyBorder="1" applyAlignment="1">
      <alignment horizontal="center" vertical="center"/>
      <protection/>
    </xf>
    <xf numFmtId="3" fontId="36" fillId="24" borderId="0" xfId="64" applyNumberFormat="1" applyFont="1" applyFill="1" applyBorder="1" applyAlignment="1">
      <alignment horizontal="right" vertical="center"/>
      <protection/>
    </xf>
    <xf numFmtId="0" fontId="36" fillId="0" borderId="0" xfId="62" applyFont="1" applyBorder="1">
      <alignment/>
      <protection/>
    </xf>
    <xf numFmtId="3" fontId="36" fillId="0" borderId="0" xfId="62" applyNumberFormat="1" applyFont="1" applyBorder="1">
      <alignment/>
      <protection/>
    </xf>
    <xf numFmtId="3" fontId="37" fillId="0" borderId="0" xfId="62" applyNumberFormat="1" applyFont="1" applyBorder="1">
      <alignment/>
      <protection/>
    </xf>
    <xf numFmtId="0" fontId="36" fillId="24" borderId="0" xfId="62" applyFont="1" applyFill="1" applyAlignment="1">
      <alignment vertical="center"/>
      <protection/>
    </xf>
    <xf numFmtId="0" fontId="36" fillId="24" borderId="10" xfId="64" applyFont="1" applyFill="1" applyBorder="1" applyAlignment="1">
      <alignment horizontal="center"/>
      <protection/>
    </xf>
    <xf numFmtId="3" fontId="36" fillId="24" borderId="0" xfId="62" applyNumberFormat="1" applyFont="1" applyFill="1" applyBorder="1" applyAlignment="1">
      <alignment vertical="center"/>
      <protection/>
    </xf>
    <xf numFmtId="0" fontId="36" fillId="24" borderId="10" xfId="62" applyFont="1" applyFill="1" applyBorder="1" applyAlignment="1">
      <alignment horizontal="center" vertical="center"/>
      <protection/>
    </xf>
    <xf numFmtId="3" fontId="36" fillId="24" borderId="18" xfId="62" applyNumberFormat="1" applyFont="1" applyFill="1" applyBorder="1" applyAlignment="1">
      <alignment horizontal="right" vertical="center"/>
      <protection/>
    </xf>
    <xf numFmtId="3" fontId="37" fillId="29" borderId="0" xfId="64" applyNumberFormat="1" applyFont="1" applyFill="1" applyBorder="1" applyAlignment="1">
      <alignment horizontal="right" vertical="center"/>
      <protection/>
    </xf>
    <xf numFmtId="0" fontId="35" fillId="24" borderId="36" xfId="0" applyFont="1" applyFill="1" applyBorder="1" applyAlignment="1">
      <alignment vertical="center"/>
    </xf>
    <xf numFmtId="0" fontId="35" fillId="24" borderId="10" xfId="0" applyFont="1" applyFill="1" applyBorder="1" applyAlignment="1">
      <alignment vertical="center"/>
    </xf>
    <xf numFmtId="172" fontId="4" fillId="0" borderId="58" xfId="72" applyNumberFormat="1" applyFont="1" applyFill="1" applyBorder="1" applyAlignment="1" applyProtection="1">
      <alignment horizontal="center" vertical="center"/>
      <protection/>
    </xf>
    <xf numFmtId="10" fontId="4" fillId="24" borderId="64" xfId="0" applyNumberFormat="1" applyFont="1" applyFill="1" applyBorder="1" applyAlignment="1">
      <alignment vertical="center"/>
    </xf>
    <xf numFmtId="0" fontId="35" fillId="24" borderId="73" xfId="0" applyFont="1" applyFill="1" applyBorder="1" applyAlignment="1">
      <alignment horizontal="center" vertical="center" wrapText="1"/>
    </xf>
    <xf numFmtId="0" fontId="35" fillId="24" borderId="50" xfId="0" applyFont="1" applyFill="1" applyBorder="1" applyAlignment="1">
      <alignment horizontal="center" vertical="center" wrapText="1"/>
    </xf>
    <xf numFmtId="0" fontId="36" fillId="0" borderId="11" xfId="0" applyFont="1" applyBorder="1" applyAlignment="1" applyProtection="1">
      <alignment horizontal="left" vertical="center" wrapText="1"/>
      <protection/>
    </xf>
    <xf numFmtId="0" fontId="36" fillId="26" borderId="45" xfId="0" applyFont="1" applyFill="1" applyBorder="1" applyAlignment="1">
      <alignment horizontal="left" vertical="center" wrapText="1"/>
    </xf>
    <xf numFmtId="3" fontId="4" fillId="26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26" borderId="12" xfId="0" applyNumberFormat="1" applyFont="1" applyFill="1" applyBorder="1" applyAlignment="1" applyProtection="1">
      <alignment horizontal="right" vertical="center" wrapText="1"/>
      <protection locked="0"/>
    </xf>
    <xf numFmtId="0" fontId="36" fillId="24" borderId="10" xfId="0" applyFont="1" applyFill="1" applyBorder="1" applyAlignment="1">
      <alignment vertical="center" wrapText="1"/>
    </xf>
    <xf numFmtId="49" fontId="4" fillId="0" borderId="30" xfId="0" applyNumberFormat="1" applyFont="1" applyBorder="1" applyAlignment="1" applyProtection="1">
      <alignment horizontal="center" vertical="center"/>
      <protection/>
    </xf>
    <xf numFmtId="172" fontId="4" fillId="0" borderId="25" xfId="72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172" fontId="4" fillId="0" borderId="74" xfId="72" applyNumberFormat="1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172" fontId="4" fillId="0" borderId="76" xfId="72" applyNumberFormat="1" applyFont="1" applyFill="1" applyBorder="1" applyAlignment="1" applyProtection="1">
      <alignment horizontal="center" vertical="center" wrapText="1"/>
      <protection/>
    </xf>
    <xf numFmtId="0" fontId="4" fillId="0" borderId="77" xfId="0" applyFont="1" applyBorder="1" applyAlignment="1" applyProtection="1">
      <alignment horizontal="center" vertical="center" wrapText="1"/>
      <protection/>
    </xf>
    <xf numFmtId="9" fontId="4" fillId="26" borderId="12" xfId="0" applyNumberFormat="1" applyFont="1" applyFill="1" applyBorder="1" applyAlignment="1" applyProtection="1">
      <alignment horizontal="right" vertical="center" wrapText="1"/>
      <protection locked="0"/>
    </xf>
    <xf numFmtId="9" fontId="4" fillId="26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4" xfId="0" applyNumberFormat="1" applyFont="1" applyFill="1" applyBorder="1" applyAlignment="1" applyProtection="1">
      <alignment/>
      <protection/>
    </xf>
    <xf numFmtId="49" fontId="4" fillId="0" borderId="24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 applyProtection="1">
      <alignment vertical="center" wrapText="1"/>
      <protection/>
    </xf>
    <xf numFmtId="49" fontId="4" fillId="0" borderId="24" xfId="0" applyNumberFormat="1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173" fontId="7" fillId="25" borderId="31" xfId="73" applyFont="1" applyFill="1" applyBorder="1" applyAlignment="1">
      <alignment vertical="center"/>
      <protection/>
    </xf>
    <xf numFmtId="0" fontId="4" fillId="0" borderId="31" xfId="0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57" xfId="0" applyNumberFormat="1" applyBorder="1" applyAlignment="1">
      <alignment/>
    </xf>
    <xf numFmtId="3" fontId="4" fillId="0" borderId="0" xfId="0" applyNumberFormat="1" applyFont="1" applyAlignment="1" applyProtection="1">
      <alignment vertical="center" wrapText="1"/>
      <protection/>
    </xf>
    <xf numFmtId="3" fontId="4" fillId="26" borderId="41" xfId="0" applyNumberFormat="1" applyFont="1" applyFill="1" applyBorder="1" applyAlignment="1" applyProtection="1">
      <alignment horizontal="right"/>
      <protection/>
    </xf>
    <xf numFmtId="3" fontId="25" fillId="0" borderId="57" xfId="0" applyNumberFormat="1" applyFont="1" applyFill="1" applyBorder="1" applyAlignment="1" applyProtection="1">
      <alignment horizontal="right"/>
      <protection/>
    </xf>
    <xf numFmtId="3" fontId="4" fillId="24" borderId="0" xfId="0" applyNumberFormat="1" applyFont="1" applyFill="1" applyAlignment="1">
      <alignment vertical="center"/>
    </xf>
    <xf numFmtId="10" fontId="4" fillId="0" borderId="44" xfId="0" applyNumberFormat="1" applyFont="1" applyFill="1" applyBorder="1" applyAlignment="1">
      <alignment vertical="center"/>
    </xf>
    <xf numFmtId="0" fontId="4" fillId="24" borderId="0" xfId="0" applyFont="1" applyFill="1" applyAlignment="1" applyProtection="1">
      <alignment/>
      <protection/>
    </xf>
    <xf numFmtId="3" fontId="36" fillId="22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24" borderId="58" xfId="0" applyFont="1" applyFill="1" applyBorder="1" applyAlignment="1" applyProtection="1">
      <alignment vertical="center"/>
      <protection/>
    </xf>
    <xf numFmtId="0" fontId="36" fillId="26" borderId="1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2" fontId="4" fillId="0" borderId="0" xfId="72" applyNumberFormat="1" applyFont="1" applyFill="1" applyBorder="1" applyAlignment="1" applyProtection="1">
      <alignment vertical="center"/>
      <protection/>
    </xf>
    <xf numFmtId="10" fontId="4" fillId="26" borderId="63" xfId="0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 wrapText="1"/>
    </xf>
    <xf numFmtId="172" fontId="4" fillId="0" borderId="32" xfId="72" applyNumberFormat="1" applyFont="1" applyFill="1" applyBorder="1" applyAlignment="1" applyProtection="1">
      <alignment horizontal="center" vertical="center"/>
      <protection/>
    </xf>
    <xf numFmtId="49" fontId="4" fillId="0" borderId="32" xfId="0" applyNumberFormat="1" applyFont="1" applyFill="1" applyBorder="1" applyAlignment="1">
      <alignment horizontal="center" vertical="center" wrapText="1"/>
    </xf>
    <xf numFmtId="172" fontId="4" fillId="0" borderId="78" xfId="72" applyNumberFormat="1" applyFont="1" applyFill="1" applyBorder="1" applyAlignment="1" applyProtection="1">
      <alignment horizontal="center" vertical="center" wrapText="1"/>
      <protection/>
    </xf>
    <xf numFmtId="49" fontId="4" fillId="24" borderId="79" xfId="0" applyNumberFormat="1" applyFont="1" applyFill="1" applyBorder="1" applyAlignment="1">
      <alignment horizontal="center" vertical="center"/>
    </xf>
    <xf numFmtId="0" fontId="35" fillId="24" borderId="80" xfId="0" applyFont="1" applyFill="1" applyBorder="1" applyAlignment="1">
      <alignment horizontal="center" vertical="center"/>
    </xf>
    <xf numFmtId="0" fontId="35" fillId="24" borderId="81" xfId="0" applyFont="1" applyFill="1" applyBorder="1" applyAlignment="1">
      <alignment horizontal="center" vertical="center"/>
    </xf>
    <xf numFmtId="0" fontId="35" fillId="24" borderId="82" xfId="0" applyFont="1" applyFill="1" applyBorder="1" applyAlignment="1">
      <alignment horizontal="center" vertical="center"/>
    </xf>
    <xf numFmtId="0" fontId="35" fillId="24" borderId="83" xfId="0" applyFont="1" applyFill="1" applyBorder="1" applyAlignment="1">
      <alignment horizontal="center" vertical="center"/>
    </xf>
    <xf numFmtId="0" fontId="35" fillId="24" borderId="81" xfId="0" applyFont="1" applyFill="1" applyBorder="1" applyAlignment="1">
      <alignment horizontal="center" vertical="center" wrapText="1"/>
    </xf>
    <xf numFmtId="0" fontId="35" fillId="24" borderId="82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36" fillId="24" borderId="0" xfId="65" applyFont="1" applyFill="1" applyAlignment="1">
      <alignment vertical="center"/>
      <protection/>
    </xf>
    <xf numFmtId="0" fontId="36" fillId="0" borderId="0" xfId="0" applyFont="1" applyFill="1" applyAlignment="1">
      <alignment horizontal="left" vertical="center"/>
    </xf>
    <xf numFmtId="49" fontId="36" fillId="0" borderId="0" xfId="0" applyNumberFormat="1" applyFont="1" applyFill="1" applyAlignment="1">
      <alignment vertical="center"/>
    </xf>
    <xf numFmtId="2" fontId="36" fillId="0" borderId="0" xfId="0" applyNumberFormat="1" applyFont="1" applyFill="1" applyAlignment="1" applyProtection="1">
      <alignment horizontal="left" vertical="center"/>
      <protection/>
    </xf>
    <xf numFmtId="2" fontId="36" fillId="0" borderId="0" xfId="0" applyNumberFormat="1" applyFont="1" applyFill="1" applyAlignment="1">
      <alignment horizontal="left" vertical="center"/>
    </xf>
    <xf numFmtId="0" fontId="36" fillId="24" borderId="0" xfId="65" applyFont="1" applyFill="1" applyAlignment="1">
      <alignment horizontal="left" vertical="center"/>
      <protection/>
    </xf>
    <xf numFmtId="0" fontId="36" fillId="0" borderId="0" xfId="0" applyFont="1" applyAlignment="1">
      <alignment horizontal="center" vertical="center"/>
    </xf>
    <xf numFmtId="0" fontId="36" fillId="24" borderId="0" xfId="65" applyFont="1" applyFill="1" applyAlignment="1">
      <alignment horizontal="center" vertical="center"/>
      <protection/>
    </xf>
    <xf numFmtId="172" fontId="36" fillId="24" borderId="0" xfId="72" applyNumberFormat="1" applyFont="1" applyFill="1" applyBorder="1" applyAlignment="1" applyProtection="1">
      <alignment horizontal="left" vertical="center"/>
      <protection/>
    </xf>
    <xf numFmtId="0" fontId="36" fillId="24" borderId="0" xfId="65" applyFont="1" applyFill="1" applyBorder="1" applyAlignment="1">
      <alignment horizontal="right" vertical="center"/>
      <protection/>
    </xf>
    <xf numFmtId="172" fontId="36" fillId="24" borderId="74" xfId="72" applyNumberFormat="1" applyFont="1" applyFill="1" applyBorder="1" applyAlignment="1" applyProtection="1">
      <alignment horizontal="center" vertical="center"/>
      <protection/>
    </xf>
    <xf numFmtId="1" fontId="36" fillId="24" borderId="72" xfId="65" applyNumberFormat="1" applyFont="1" applyFill="1" applyBorder="1" applyAlignment="1">
      <alignment horizontal="center" vertical="center" wrapText="1"/>
      <protection/>
    </xf>
    <xf numFmtId="0" fontId="36" fillId="24" borderId="24" xfId="65" applyFont="1" applyFill="1" applyBorder="1" applyAlignment="1">
      <alignment horizontal="center" vertical="center" wrapText="1"/>
      <protection/>
    </xf>
    <xf numFmtId="0" fontId="36" fillId="24" borderId="36" xfId="65" applyFont="1" applyFill="1" applyBorder="1" applyAlignment="1">
      <alignment horizontal="left" vertical="center" wrapText="1"/>
      <protection/>
    </xf>
    <xf numFmtId="3" fontId="36" fillId="22" borderId="62" xfId="72" applyNumberFormat="1" applyFont="1" applyFill="1" applyBorder="1" applyAlignment="1" applyProtection="1">
      <alignment horizontal="right" vertical="center"/>
      <protection/>
    </xf>
    <xf numFmtId="0" fontId="36" fillId="24" borderId="17" xfId="65" applyFont="1" applyFill="1" applyBorder="1" applyAlignment="1">
      <alignment horizontal="center" vertical="center"/>
      <protection/>
    </xf>
    <xf numFmtId="172" fontId="36" fillId="24" borderId="12" xfId="72" applyNumberFormat="1" applyFont="1" applyFill="1" applyBorder="1" applyAlignment="1" applyProtection="1">
      <alignment horizontal="left" vertical="center" wrapText="1"/>
      <protection/>
    </xf>
    <xf numFmtId="3" fontId="36" fillId="22" borderId="39" xfId="65" applyNumberFormat="1" applyFont="1" applyFill="1" applyBorder="1" applyAlignment="1">
      <alignment horizontal="right" vertical="center"/>
      <protection/>
    </xf>
    <xf numFmtId="0" fontId="36" fillId="24" borderId="22" xfId="65" applyFont="1" applyFill="1" applyBorder="1" applyAlignment="1">
      <alignment horizontal="center" vertical="center"/>
      <protection/>
    </xf>
    <xf numFmtId="172" fontId="36" fillId="24" borderId="10" xfId="72" applyNumberFormat="1" applyFont="1" applyFill="1" applyBorder="1" applyAlignment="1" applyProtection="1">
      <alignment horizontal="left" vertical="center" wrapText="1"/>
      <protection/>
    </xf>
    <xf numFmtId="3" fontId="36" fillId="22" borderId="41" xfId="65" applyNumberFormat="1" applyFont="1" applyFill="1" applyBorder="1" applyAlignment="1">
      <alignment horizontal="right" vertical="center"/>
      <protection/>
    </xf>
    <xf numFmtId="0" fontId="36" fillId="24" borderId="15" xfId="65" applyFont="1" applyFill="1" applyBorder="1" applyAlignment="1">
      <alignment horizontal="center" vertical="center"/>
      <protection/>
    </xf>
    <xf numFmtId="172" fontId="36" fillId="24" borderId="13" xfId="72" applyNumberFormat="1" applyFont="1" applyFill="1" applyBorder="1" applyAlignment="1" applyProtection="1">
      <alignment horizontal="left" vertical="center" wrapText="1"/>
      <protection/>
    </xf>
    <xf numFmtId="3" fontId="36" fillId="24" borderId="41" xfId="65" applyNumberFormat="1" applyFont="1" applyFill="1" applyBorder="1" applyAlignment="1">
      <alignment horizontal="right" vertical="center"/>
      <protection/>
    </xf>
    <xf numFmtId="0" fontId="36" fillId="24" borderId="10" xfId="65" applyFont="1" applyFill="1" applyBorder="1" applyAlignment="1">
      <alignment horizontal="left" vertical="center" wrapText="1"/>
      <protection/>
    </xf>
    <xf numFmtId="3" fontId="36" fillId="22" borderId="47" xfId="65" applyNumberFormat="1" applyFont="1" applyFill="1" applyBorder="1" applyAlignment="1">
      <alignment horizontal="right" vertical="center"/>
      <protection/>
    </xf>
    <xf numFmtId="3" fontId="36" fillId="24" borderId="47" xfId="65" applyNumberFormat="1" applyFont="1" applyFill="1" applyBorder="1" applyAlignment="1">
      <alignment horizontal="right" vertical="center"/>
      <protection/>
    </xf>
    <xf numFmtId="0" fontId="36" fillId="24" borderId="21" xfId="65" applyFont="1" applyFill="1" applyBorder="1" applyAlignment="1">
      <alignment horizontal="center" vertical="center"/>
      <protection/>
    </xf>
    <xf numFmtId="0" fontId="36" fillId="24" borderId="18" xfId="65" applyFont="1" applyFill="1" applyBorder="1" applyAlignment="1">
      <alignment vertical="center"/>
      <protection/>
    </xf>
    <xf numFmtId="3" fontId="36" fillId="24" borderId="19" xfId="65" applyNumberFormat="1" applyFont="1" applyFill="1" applyBorder="1" applyAlignment="1">
      <alignment horizontal="right" vertical="center"/>
      <protection/>
    </xf>
    <xf numFmtId="0" fontId="4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6" fillId="0" borderId="0" xfId="0" applyNumberFormat="1" applyFont="1" applyFill="1" applyAlignment="1">
      <alignment vertical="center"/>
    </xf>
    <xf numFmtId="0" fontId="36" fillId="24" borderId="0" xfId="0" applyFont="1" applyFill="1" applyAlignment="1">
      <alignment/>
    </xf>
    <xf numFmtId="3" fontId="40" fillId="0" borderId="0" xfId="0" applyNumberFormat="1" applyFont="1" applyAlignment="1">
      <alignment/>
    </xf>
    <xf numFmtId="3" fontId="36" fillId="22" borderId="84" xfId="0" applyNumberFormat="1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 horizontal="left"/>
    </xf>
    <xf numFmtId="3" fontId="36" fillId="0" borderId="0" xfId="0" applyNumberFormat="1" applyFont="1" applyFill="1" applyAlignment="1">
      <alignment/>
    </xf>
    <xf numFmtId="0" fontId="36" fillId="24" borderId="0" xfId="0" applyFont="1" applyFill="1" applyAlignment="1">
      <alignment horizontal="center"/>
    </xf>
    <xf numFmtId="172" fontId="36" fillId="0" borderId="0" xfId="72" applyNumberFormat="1" applyFont="1" applyFill="1" applyBorder="1" applyAlignment="1" applyProtection="1">
      <alignment horizontal="center"/>
      <protection/>
    </xf>
    <xf numFmtId="172" fontId="36" fillId="0" borderId="0" xfId="72" applyNumberFormat="1" applyFont="1" applyFill="1" applyBorder="1" applyAlignment="1" applyProtection="1">
      <alignment horizontal="left"/>
      <protection/>
    </xf>
    <xf numFmtId="0" fontId="36" fillId="0" borderId="0" xfId="0" applyFont="1" applyFill="1" applyBorder="1" applyAlignment="1">
      <alignment horizontal="right"/>
    </xf>
    <xf numFmtId="0" fontId="36" fillId="0" borderId="43" xfId="0" applyFont="1" applyFill="1" applyBorder="1" applyAlignment="1">
      <alignment horizontal="center" vertical="center" wrapText="1"/>
    </xf>
    <xf numFmtId="172" fontId="36" fillId="0" borderId="28" xfId="72" applyNumberFormat="1" applyFont="1" applyFill="1" applyBorder="1" applyAlignment="1" applyProtection="1">
      <alignment horizontal="left" wrapText="1"/>
      <protection/>
    </xf>
    <xf numFmtId="3" fontId="36" fillId="22" borderId="44" xfId="0" applyNumberFormat="1" applyFont="1" applyFill="1" applyBorder="1" applyAlignment="1" applyProtection="1">
      <alignment horizontal="right" vertical="center"/>
      <protection locked="0"/>
    </xf>
    <xf numFmtId="0" fontId="36" fillId="0" borderId="22" xfId="0" applyFont="1" applyFill="1" applyBorder="1" applyAlignment="1">
      <alignment horizontal="center" vertical="center" wrapText="1"/>
    </xf>
    <xf numFmtId="172" fontId="36" fillId="0" borderId="10" xfId="72" applyNumberFormat="1" applyFont="1" applyFill="1" applyBorder="1" applyAlignment="1" applyProtection="1">
      <alignment horizontal="left" wrapText="1"/>
      <protection/>
    </xf>
    <xf numFmtId="3" fontId="36" fillId="22" borderId="41" xfId="0" applyNumberFormat="1" applyFont="1" applyFill="1" applyBorder="1" applyAlignment="1" applyProtection="1">
      <alignment horizontal="right" vertical="center"/>
      <protection locked="0"/>
    </xf>
    <xf numFmtId="172" fontId="36" fillId="0" borderId="10" xfId="72" applyNumberFormat="1" applyFont="1" applyFill="1" applyBorder="1" applyAlignment="1" applyProtection="1">
      <alignment horizontal="left" vertical="center" wrapText="1"/>
      <protection/>
    </xf>
    <xf numFmtId="0" fontId="36" fillId="0" borderId="29" xfId="0" applyFont="1" applyFill="1" applyBorder="1" applyAlignment="1">
      <alignment horizontal="center" vertical="center" wrapText="1"/>
    </xf>
    <xf numFmtId="172" fontId="36" fillId="0" borderId="34" xfId="72" applyNumberFormat="1" applyFont="1" applyFill="1" applyBorder="1" applyAlignment="1" applyProtection="1">
      <alignment horizontal="left" vertical="center" wrapText="1"/>
      <protection/>
    </xf>
    <xf numFmtId="3" fontId="36" fillId="22" borderId="63" xfId="0" applyNumberFormat="1" applyFont="1" applyFill="1" applyBorder="1" applyAlignment="1" applyProtection="1">
      <alignment horizontal="right" vertical="center"/>
      <protection locked="0"/>
    </xf>
    <xf numFmtId="0" fontId="36" fillId="0" borderId="21" xfId="0" applyFont="1" applyFill="1" applyBorder="1" applyAlignment="1">
      <alignment horizontal="center" vertical="center" wrapText="1"/>
    </xf>
    <xf numFmtId="172" fontId="36" fillId="0" borderId="35" xfId="72" applyNumberFormat="1" applyFont="1" applyFill="1" applyBorder="1" applyAlignment="1" applyProtection="1">
      <alignment horizontal="left" vertical="center" wrapText="1"/>
      <protection/>
    </xf>
    <xf numFmtId="173" fontId="36" fillId="0" borderId="0" xfId="73" applyFont="1" applyFill="1">
      <alignment/>
      <protection/>
    </xf>
    <xf numFmtId="173" fontId="41" fillId="25" borderId="0" xfId="73" applyFont="1" applyFill="1" applyBorder="1">
      <alignment/>
      <protection/>
    </xf>
    <xf numFmtId="173" fontId="41" fillId="24" borderId="0" xfId="73" applyFont="1" applyFill="1" applyBorder="1">
      <alignment/>
      <protection/>
    </xf>
    <xf numFmtId="173" fontId="36" fillId="24" borderId="0" xfId="73" applyFont="1" applyFill="1">
      <alignment/>
      <protection/>
    </xf>
    <xf numFmtId="3" fontId="36" fillId="24" borderId="0" xfId="0" applyNumberFormat="1" applyFont="1" applyFill="1" applyAlignment="1">
      <alignment/>
    </xf>
    <xf numFmtId="0" fontId="36" fillId="0" borderId="0" xfId="62" applyFont="1" applyFill="1">
      <alignment/>
      <protection/>
    </xf>
    <xf numFmtId="0" fontId="36" fillId="0" borderId="0" xfId="62" applyFont="1" applyFill="1" applyAlignment="1">
      <alignment horizontal="center"/>
      <protection/>
    </xf>
    <xf numFmtId="0" fontId="36" fillId="24" borderId="0" xfId="62" applyFont="1" applyFill="1" applyBorder="1" applyAlignment="1">
      <alignment vertical="center"/>
      <protection/>
    </xf>
    <xf numFmtId="0" fontId="36" fillId="0" borderId="0" xfId="62" applyFont="1" applyFill="1" applyAlignment="1">
      <alignment horizontal="left" vertical="center"/>
      <protection/>
    </xf>
    <xf numFmtId="49" fontId="36" fillId="0" borderId="0" xfId="62" applyNumberFormat="1" applyFont="1" applyFill="1" applyAlignment="1">
      <alignment vertical="center"/>
      <protection/>
    </xf>
    <xf numFmtId="0" fontId="36" fillId="24" borderId="0" xfId="62" applyFont="1" applyFill="1" applyAlignment="1">
      <alignment horizontal="left" vertical="center"/>
      <protection/>
    </xf>
    <xf numFmtId="0" fontId="36" fillId="24" borderId="0" xfId="62" applyFont="1" applyFill="1" applyAlignment="1">
      <alignment horizontal="center" vertical="center"/>
      <protection/>
    </xf>
    <xf numFmtId="0" fontId="36" fillId="24" borderId="0" xfId="62" applyFont="1" applyFill="1" applyBorder="1" applyAlignment="1">
      <alignment horizontal="right" vertical="center"/>
      <protection/>
    </xf>
    <xf numFmtId="0" fontId="36" fillId="24" borderId="24" xfId="62" applyFont="1" applyFill="1" applyBorder="1" applyAlignment="1">
      <alignment horizontal="center" vertical="center"/>
      <protection/>
    </xf>
    <xf numFmtId="0" fontId="36" fillId="24" borderId="17" xfId="62" applyFont="1" applyFill="1" applyBorder="1" applyAlignment="1">
      <alignment horizontal="center" vertical="center"/>
      <protection/>
    </xf>
    <xf numFmtId="0" fontId="36" fillId="24" borderId="10" xfId="62" applyFont="1" applyFill="1" applyBorder="1">
      <alignment/>
      <protection/>
    </xf>
    <xf numFmtId="0" fontId="36" fillId="24" borderId="13" xfId="62" applyFont="1" applyFill="1" applyBorder="1" applyAlignment="1">
      <alignment horizontal="center" vertical="center"/>
      <protection/>
    </xf>
    <xf numFmtId="0" fontId="36" fillId="24" borderId="22" xfId="62" applyFont="1" applyFill="1" applyBorder="1" applyAlignment="1">
      <alignment horizontal="center" vertical="center"/>
      <protection/>
    </xf>
    <xf numFmtId="0" fontId="36" fillId="24" borderId="10" xfId="62" applyFont="1" applyFill="1" applyBorder="1" applyProtection="1">
      <alignment/>
      <protection/>
    </xf>
    <xf numFmtId="0" fontId="36" fillId="24" borderId="10" xfId="62" applyFont="1" applyFill="1" applyBorder="1" applyAlignment="1" applyProtection="1">
      <alignment horizontal="center"/>
      <protection/>
    </xf>
    <xf numFmtId="0" fontId="36" fillId="0" borderId="10" xfId="62" applyFont="1" applyBorder="1">
      <alignment/>
      <protection/>
    </xf>
    <xf numFmtId="0" fontId="36" fillId="24" borderId="10" xfId="62" applyFont="1" applyFill="1" applyBorder="1" applyAlignment="1">
      <alignment horizontal="center"/>
      <protection/>
    </xf>
    <xf numFmtId="0" fontId="36" fillId="24" borderId="15" xfId="62" applyFont="1" applyFill="1" applyBorder="1" applyAlignment="1">
      <alignment horizontal="center" vertical="center"/>
      <protection/>
    </xf>
    <xf numFmtId="0" fontId="36" fillId="24" borderId="13" xfId="62" applyFont="1" applyFill="1" applyBorder="1">
      <alignment/>
      <protection/>
    </xf>
    <xf numFmtId="0" fontId="36" fillId="24" borderId="13" xfId="62" applyFont="1" applyFill="1" applyBorder="1" applyAlignment="1">
      <alignment horizontal="center"/>
      <protection/>
    </xf>
    <xf numFmtId="0" fontId="36" fillId="24" borderId="21" xfId="62" applyFont="1" applyFill="1" applyBorder="1" applyAlignment="1">
      <alignment horizontal="center" vertical="center"/>
      <protection/>
    </xf>
    <xf numFmtId="0" fontId="36" fillId="24" borderId="18" xfId="62" applyFont="1" applyFill="1" applyBorder="1" applyAlignment="1">
      <alignment vertical="center"/>
      <protection/>
    </xf>
    <xf numFmtId="3" fontId="36" fillId="0" borderId="18" xfId="62" applyNumberFormat="1" applyFont="1" applyFill="1" applyBorder="1" applyAlignment="1">
      <alignment horizontal="right" vertical="center"/>
      <protection/>
    </xf>
    <xf numFmtId="3" fontId="36" fillId="24" borderId="85" xfId="62" applyNumberFormat="1" applyFont="1" applyFill="1" applyBorder="1" applyAlignment="1">
      <alignment horizontal="center" vertical="center"/>
      <protection/>
    </xf>
    <xf numFmtId="0" fontId="36" fillId="0" borderId="0" xfId="62" applyFont="1" applyAlignment="1">
      <alignment vertical="center"/>
      <protection/>
    </xf>
    <xf numFmtId="3" fontId="36" fillId="24" borderId="0" xfId="62" applyNumberFormat="1" applyFont="1" applyFill="1" applyAlignment="1">
      <alignment vertical="center"/>
      <protection/>
    </xf>
    <xf numFmtId="0" fontId="36" fillId="0" borderId="0" xfId="62" applyFont="1" applyAlignment="1">
      <alignment horizontal="left"/>
      <protection/>
    </xf>
    <xf numFmtId="0" fontId="36" fillId="24" borderId="28" xfId="62" applyFont="1" applyFill="1" applyBorder="1">
      <alignment/>
      <protection/>
    </xf>
    <xf numFmtId="0" fontId="40" fillId="0" borderId="0" xfId="62" applyFont="1">
      <alignment/>
      <protection/>
    </xf>
    <xf numFmtId="49" fontId="36" fillId="24" borderId="22" xfId="62" applyNumberFormat="1" applyFont="1" applyFill="1" applyBorder="1" applyAlignment="1">
      <alignment horizontal="center"/>
      <protection/>
    </xf>
    <xf numFmtId="0" fontId="36" fillId="24" borderId="36" xfId="62" applyFont="1" applyFill="1" applyBorder="1">
      <alignment/>
      <protection/>
    </xf>
    <xf numFmtId="0" fontId="36" fillId="24" borderId="36" xfId="64" applyFont="1" applyFill="1" applyBorder="1" applyAlignment="1">
      <alignment horizontal="center"/>
      <protection/>
    </xf>
    <xf numFmtId="3" fontId="36" fillId="24" borderId="36" xfId="64" applyNumberFormat="1" applyFont="1" applyFill="1" applyBorder="1" applyAlignment="1">
      <alignment horizontal="right" vertical="center"/>
      <protection/>
    </xf>
    <xf numFmtId="3" fontId="36" fillId="24" borderId="62" xfId="64" applyNumberFormat="1" applyFont="1" applyFill="1" applyBorder="1" applyAlignment="1">
      <alignment horizontal="right" vertical="center"/>
      <protection/>
    </xf>
    <xf numFmtId="0" fontId="36" fillId="24" borderId="40" xfId="62" applyFont="1" applyFill="1" applyBorder="1">
      <alignment/>
      <protection/>
    </xf>
    <xf numFmtId="3" fontId="36" fillId="22" borderId="10" xfId="64" applyNumberFormat="1" applyFont="1" applyFill="1" applyBorder="1" applyAlignment="1">
      <alignment horizontal="right" vertical="center"/>
      <protection/>
    </xf>
    <xf numFmtId="3" fontId="36" fillId="24" borderId="41" xfId="64" applyNumberFormat="1" applyFont="1" applyFill="1" applyBorder="1" applyAlignment="1">
      <alignment horizontal="right" vertical="center"/>
      <protection/>
    </xf>
    <xf numFmtId="3" fontId="36" fillId="22" borderId="12" xfId="62" applyNumberFormat="1" applyFont="1" applyFill="1" applyBorder="1" applyAlignment="1">
      <alignment horizontal="right"/>
      <protection/>
    </xf>
    <xf numFmtId="3" fontId="36" fillId="24" borderId="51" xfId="62" applyNumberFormat="1" applyFont="1" applyFill="1" applyBorder="1" applyAlignment="1">
      <alignment horizontal="right"/>
      <protection/>
    </xf>
    <xf numFmtId="49" fontId="37" fillId="0" borderId="16" xfId="62" applyNumberFormat="1" applyFont="1" applyBorder="1" applyAlignment="1">
      <alignment horizontal="center" vertical="center"/>
      <protection/>
    </xf>
    <xf numFmtId="0" fontId="36" fillId="24" borderId="20" xfId="62" applyFont="1" applyFill="1" applyBorder="1">
      <alignment/>
      <protection/>
    </xf>
    <xf numFmtId="0" fontId="36" fillId="0" borderId="11" xfId="64" applyFont="1" applyBorder="1" applyAlignment="1">
      <alignment horizontal="center"/>
      <protection/>
    </xf>
    <xf numFmtId="3" fontId="36" fillId="24" borderId="26" xfId="62" applyNumberFormat="1" applyFont="1" applyFill="1" applyBorder="1" applyAlignment="1">
      <alignment horizontal="right"/>
      <protection/>
    </xf>
    <xf numFmtId="0" fontId="36" fillId="24" borderId="17" xfId="62" applyNumberFormat="1" applyFont="1" applyFill="1" applyBorder="1" applyAlignment="1">
      <alignment horizontal="center"/>
      <protection/>
    </xf>
    <xf numFmtId="0" fontId="36" fillId="24" borderId="86" xfId="62" applyFont="1" applyFill="1" applyBorder="1">
      <alignment/>
      <protection/>
    </xf>
    <xf numFmtId="0" fontId="36" fillId="24" borderId="12" xfId="64" applyFont="1" applyFill="1" applyBorder="1" applyAlignment="1">
      <alignment horizontal="center"/>
      <protection/>
    </xf>
    <xf numFmtId="3" fontId="36" fillId="24" borderId="62" xfId="62" applyNumberFormat="1" applyFont="1" applyFill="1" applyBorder="1" applyAlignment="1">
      <alignment horizontal="right"/>
      <protection/>
    </xf>
    <xf numFmtId="0" fontId="36" fillId="24" borderId="22" xfId="62" applyNumberFormat="1" applyFont="1" applyFill="1" applyBorder="1" applyAlignment="1">
      <alignment horizontal="center"/>
      <protection/>
    </xf>
    <xf numFmtId="0" fontId="36" fillId="24" borderId="87" xfId="62" applyFont="1" applyFill="1" applyBorder="1">
      <alignment/>
      <protection/>
    </xf>
    <xf numFmtId="3" fontId="36" fillId="0" borderId="39" xfId="64" applyNumberFormat="1" applyFont="1" applyBorder="1" applyAlignment="1">
      <alignment horizontal="right" vertical="center"/>
      <protection/>
    </xf>
    <xf numFmtId="0" fontId="36" fillId="24" borderId="43" xfId="62" applyNumberFormat="1" applyFont="1" applyFill="1" applyBorder="1" applyAlignment="1">
      <alignment horizontal="center"/>
      <protection/>
    </xf>
    <xf numFmtId="0" fontId="36" fillId="24" borderId="88" xfId="62" applyFont="1" applyFill="1" applyBorder="1">
      <alignment/>
      <protection/>
    </xf>
    <xf numFmtId="0" fontId="36" fillId="24" borderId="50" xfId="62" applyNumberFormat="1" applyFont="1" applyFill="1" applyBorder="1" applyAlignment="1">
      <alignment horizontal="center"/>
      <protection/>
    </xf>
    <xf numFmtId="0" fontId="36" fillId="0" borderId="45" xfId="64" applyFont="1" applyBorder="1">
      <alignment/>
      <protection/>
    </xf>
    <xf numFmtId="0" fontId="36" fillId="0" borderId="45" xfId="64" applyFont="1" applyBorder="1" applyAlignment="1">
      <alignment horizontal="center"/>
      <protection/>
    </xf>
    <xf numFmtId="4" fontId="36" fillId="0" borderId="48" xfId="64" applyNumberFormat="1" applyFont="1" applyBorder="1" applyAlignment="1">
      <alignment horizontal="right" vertical="center"/>
      <protection/>
    </xf>
    <xf numFmtId="49" fontId="36" fillId="24" borderId="24" xfId="62" applyNumberFormat="1" applyFont="1" applyFill="1" applyBorder="1" applyAlignment="1">
      <alignment horizontal="center" vertical="center" wrapText="1"/>
      <protection/>
    </xf>
    <xf numFmtId="0" fontId="36" fillId="24" borderId="89" xfId="62" applyFont="1" applyFill="1" applyBorder="1">
      <alignment/>
      <protection/>
    </xf>
    <xf numFmtId="49" fontId="36" fillId="24" borderId="22" xfId="62" applyNumberFormat="1" applyFont="1" applyFill="1" applyBorder="1" applyAlignment="1">
      <alignment horizontal="center" vertical="center" wrapText="1"/>
      <protection/>
    </xf>
    <xf numFmtId="0" fontId="36" fillId="24" borderId="81" xfId="64" applyFont="1" applyFill="1" applyBorder="1">
      <alignment/>
      <protection/>
    </xf>
    <xf numFmtId="3" fontId="36" fillId="24" borderId="10" xfId="64" applyNumberFormat="1" applyFont="1" applyFill="1" applyBorder="1" applyAlignment="1">
      <alignment horizontal="right" vertical="center"/>
      <protection/>
    </xf>
    <xf numFmtId="0" fontId="36" fillId="24" borderId="81" xfId="64" applyFont="1" applyFill="1" applyBorder="1" applyAlignment="1">
      <alignment horizontal="center"/>
      <protection/>
    </xf>
    <xf numFmtId="0" fontId="36" fillId="24" borderId="82" xfId="64" applyFont="1" applyFill="1" applyBorder="1">
      <alignment/>
      <protection/>
    </xf>
    <xf numFmtId="0" fontId="36" fillId="24" borderId="13" xfId="64" applyFont="1" applyFill="1" applyBorder="1" applyAlignment="1">
      <alignment horizontal="center"/>
      <protection/>
    </xf>
    <xf numFmtId="3" fontId="36" fillId="24" borderId="47" xfId="64" applyNumberFormat="1" applyFont="1" applyFill="1" applyBorder="1" applyAlignment="1">
      <alignment horizontal="right" vertical="center"/>
      <protection/>
    </xf>
    <xf numFmtId="0" fontId="36" fillId="24" borderId="81" xfId="62" applyFont="1" applyFill="1" applyBorder="1">
      <alignment/>
      <protection/>
    </xf>
    <xf numFmtId="49" fontId="36" fillId="24" borderId="29" xfId="62" applyNumberFormat="1" applyFont="1" applyFill="1" applyBorder="1" applyAlignment="1">
      <alignment horizontal="center" vertical="center" wrapText="1"/>
      <protection/>
    </xf>
    <xf numFmtId="0" fontId="36" fillId="24" borderId="83" xfId="64" applyFont="1" applyFill="1" applyBorder="1">
      <alignment/>
      <protection/>
    </xf>
    <xf numFmtId="0" fontId="36" fillId="24" borderId="34" xfId="64" applyFont="1" applyFill="1" applyBorder="1" applyAlignment="1">
      <alignment horizontal="center"/>
      <protection/>
    </xf>
    <xf numFmtId="3" fontId="36" fillId="22" borderId="34" xfId="64" applyNumberFormat="1" applyFont="1" applyFill="1" applyBorder="1" applyAlignment="1">
      <alignment horizontal="right" vertical="center"/>
      <protection/>
    </xf>
    <xf numFmtId="3" fontId="36" fillId="24" borderId="63" xfId="64" applyNumberFormat="1" applyFont="1" applyFill="1" applyBorder="1" applyAlignment="1">
      <alignment horizontal="right" vertical="center"/>
      <protection/>
    </xf>
    <xf numFmtId="0" fontId="40" fillId="24" borderId="90" xfId="62" applyFont="1" applyFill="1" applyBorder="1" applyAlignment="1">
      <alignment horizontal="left"/>
      <protection/>
    </xf>
    <xf numFmtId="0" fontId="40" fillId="24" borderId="0" xfId="62" applyFont="1" applyFill="1" applyBorder="1" applyAlignment="1">
      <alignment horizontal="left"/>
      <protection/>
    </xf>
    <xf numFmtId="0" fontId="40" fillId="24" borderId="0" xfId="62" applyFont="1" applyFill="1" applyBorder="1" applyAlignment="1">
      <alignment horizontal="center"/>
      <protection/>
    </xf>
    <xf numFmtId="0" fontId="40" fillId="24" borderId="51" xfId="62" applyFont="1" applyFill="1" applyBorder="1" applyAlignment="1">
      <alignment horizontal="center"/>
      <protection/>
    </xf>
    <xf numFmtId="0" fontId="40" fillId="24" borderId="91" xfId="62" applyFont="1" applyFill="1" applyBorder="1" applyAlignment="1">
      <alignment horizontal="left"/>
      <protection/>
    </xf>
    <xf numFmtId="0" fontId="40" fillId="24" borderId="20" xfId="62" applyFont="1" applyFill="1" applyBorder="1" applyAlignment="1">
      <alignment horizontal="left"/>
      <protection/>
    </xf>
    <xf numFmtId="0" fontId="40" fillId="24" borderId="20" xfId="62" applyFont="1" applyFill="1" applyBorder="1" applyAlignment="1">
      <alignment horizontal="center"/>
      <protection/>
    </xf>
    <xf numFmtId="0" fontId="40" fillId="24" borderId="53" xfId="62" applyFont="1" applyFill="1" applyBorder="1" applyAlignment="1">
      <alignment horizontal="center"/>
      <protection/>
    </xf>
    <xf numFmtId="0" fontId="40" fillId="0" borderId="91" xfId="62" applyFont="1" applyFill="1" applyBorder="1" applyAlignment="1">
      <alignment horizontal="left"/>
      <protection/>
    </xf>
    <xf numFmtId="0" fontId="40" fillId="0" borderId="20" xfId="62" applyFont="1" applyFill="1" applyBorder="1" applyAlignment="1">
      <alignment horizontal="left"/>
      <protection/>
    </xf>
    <xf numFmtId="49" fontId="36" fillId="24" borderId="17" xfId="62" applyNumberFormat="1" applyFont="1" applyFill="1" applyBorder="1" applyAlignment="1">
      <alignment horizontal="center" vertical="center" wrapText="1"/>
      <protection/>
    </xf>
    <xf numFmtId="0" fontId="36" fillId="24" borderId="80" xfId="64" applyFont="1" applyFill="1" applyBorder="1">
      <alignment/>
      <protection/>
    </xf>
    <xf numFmtId="3" fontId="36" fillId="24" borderId="12" xfId="64" applyNumberFormat="1" applyFont="1" applyFill="1" applyBorder="1" applyAlignment="1">
      <alignment horizontal="right" vertical="center"/>
      <protection/>
    </xf>
    <xf numFmtId="3" fontId="36" fillId="24" borderId="39" xfId="64" applyNumberFormat="1" applyFont="1" applyFill="1" applyBorder="1" applyAlignment="1">
      <alignment horizontal="right" vertical="center"/>
      <protection/>
    </xf>
    <xf numFmtId="0" fontId="36" fillId="24" borderId="83" xfId="64" applyFont="1" applyFill="1" applyBorder="1" applyAlignment="1">
      <alignment horizontal="center"/>
      <protection/>
    </xf>
    <xf numFmtId="177" fontId="36" fillId="22" borderId="92" xfId="62" applyNumberFormat="1" applyFont="1" applyFill="1" applyBorder="1" applyAlignment="1">
      <alignment horizontal="right"/>
      <protection/>
    </xf>
    <xf numFmtId="49" fontId="36" fillId="24" borderId="56" xfId="62" applyNumberFormat="1" applyFont="1" applyFill="1" applyBorder="1" applyAlignment="1">
      <alignment horizontal="center" vertical="center" wrapText="1"/>
      <protection/>
    </xf>
    <xf numFmtId="0" fontId="36" fillId="24" borderId="93" xfId="64" applyFont="1" applyFill="1" applyBorder="1">
      <alignment/>
      <protection/>
    </xf>
    <xf numFmtId="0" fontId="36" fillId="24" borderId="14" xfId="64" applyFont="1" applyFill="1" applyBorder="1" applyAlignment="1">
      <alignment horizontal="center"/>
      <protection/>
    </xf>
    <xf numFmtId="3" fontId="36" fillId="22" borderId="14" xfId="64" applyNumberFormat="1" applyFont="1" applyFill="1" applyBorder="1" applyAlignment="1">
      <alignment horizontal="right" vertical="center"/>
      <protection/>
    </xf>
    <xf numFmtId="3" fontId="36" fillId="24" borderId="57" xfId="64" applyNumberFormat="1" applyFont="1" applyFill="1" applyBorder="1" applyAlignment="1">
      <alignment horizontal="right" vertical="center"/>
      <protection/>
    </xf>
    <xf numFmtId="49" fontId="36" fillId="0" borderId="30" xfId="62" applyNumberFormat="1" applyFont="1" applyBorder="1" applyAlignment="1">
      <alignment horizontal="center" vertical="center"/>
      <protection/>
    </xf>
    <xf numFmtId="0" fontId="37" fillId="0" borderId="94" xfId="64" applyFont="1" applyBorder="1" applyAlignment="1">
      <alignment horizontal="left"/>
      <protection/>
    </xf>
    <xf numFmtId="0" fontId="37" fillId="0" borderId="35" xfId="64" applyFont="1" applyBorder="1" applyAlignment="1">
      <alignment horizontal="center"/>
      <protection/>
    </xf>
    <xf numFmtId="3" fontId="37" fillId="0" borderId="35" xfId="64" applyNumberFormat="1" applyFont="1" applyBorder="1" applyAlignment="1">
      <alignment horizontal="right" vertical="center"/>
      <protection/>
    </xf>
    <xf numFmtId="3" fontId="37" fillId="0" borderId="64" xfId="64" applyNumberFormat="1" applyFont="1" applyBorder="1" applyAlignment="1">
      <alignment horizontal="right" vertical="center"/>
      <protection/>
    </xf>
    <xf numFmtId="0" fontId="36" fillId="24" borderId="0" xfId="62" applyFont="1" applyFill="1" applyAlignment="1">
      <alignment vertical="center"/>
      <protection/>
    </xf>
    <xf numFmtId="14" fontId="25" fillId="22" borderId="45" xfId="62" applyNumberFormat="1" applyFont="1" applyFill="1" applyBorder="1" applyAlignment="1">
      <alignment horizontal="center" vertical="center"/>
      <protection/>
    </xf>
    <xf numFmtId="180" fontId="36" fillId="26" borderId="11" xfId="62" applyNumberFormat="1" applyFont="1" applyFill="1" applyBorder="1" applyAlignment="1">
      <alignment/>
      <protection/>
    </xf>
    <xf numFmtId="180" fontId="36" fillId="26" borderId="58" xfId="62" applyNumberFormat="1" applyFont="1" applyFill="1" applyBorder="1" applyAlignment="1">
      <alignment/>
      <protection/>
    </xf>
    <xf numFmtId="0" fontId="36" fillId="26" borderId="11" xfId="62" applyFont="1" applyFill="1" applyBorder="1" applyAlignment="1">
      <alignment horizontal="center"/>
      <protection/>
    </xf>
    <xf numFmtId="180" fontId="36" fillId="26" borderId="36" xfId="62" applyNumberFormat="1" applyFont="1" applyFill="1" applyBorder="1" applyAlignment="1">
      <alignment/>
      <protection/>
    </xf>
    <xf numFmtId="180" fontId="36" fillId="26" borderId="10" xfId="62" applyNumberFormat="1" applyFont="1" applyFill="1" applyBorder="1" applyAlignment="1">
      <alignment/>
      <protection/>
    </xf>
    <xf numFmtId="14" fontId="42" fillId="26" borderId="36" xfId="62" applyNumberFormat="1" applyFont="1" applyFill="1" applyBorder="1" applyAlignment="1">
      <alignment horizontal="center" vertical="center"/>
      <protection/>
    </xf>
    <xf numFmtId="14" fontId="42" fillId="26" borderId="45" xfId="62" applyNumberFormat="1" applyFont="1" applyFill="1" applyBorder="1" applyAlignment="1">
      <alignment horizontal="center" vertical="center"/>
      <protection/>
    </xf>
    <xf numFmtId="175" fontId="36" fillId="26" borderId="11" xfId="62" applyNumberFormat="1" applyFont="1" applyFill="1" applyBorder="1">
      <alignment/>
      <protection/>
    </xf>
    <xf numFmtId="175" fontId="36" fillId="26" borderId="36" xfId="62" applyNumberFormat="1" applyFont="1" applyFill="1" applyBorder="1">
      <alignment/>
      <protection/>
    </xf>
    <xf numFmtId="0" fontId="36" fillId="26" borderId="36" xfId="62" applyFont="1" applyFill="1" applyBorder="1">
      <alignment/>
      <protection/>
    </xf>
    <xf numFmtId="0" fontId="4" fillId="0" borderId="21" xfId="56" applyFont="1" applyBorder="1" applyAlignment="1" applyProtection="1">
      <alignment horizontal="center"/>
      <protection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wrapText="1"/>
      <protection/>
    </xf>
    <xf numFmtId="9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9" fontId="4" fillId="0" borderId="41" xfId="0" applyNumberFormat="1" applyFont="1" applyFill="1" applyBorder="1" applyAlignment="1" applyProtection="1">
      <alignment/>
      <protection/>
    </xf>
    <xf numFmtId="3" fontId="4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4" fillId="24" borderId="0" xfId="62" applyFont="1" applyFill="1" applyAlignment="1">
      <alignment horizontal="left" vertical="center"/>
      <protection/>
    </xf>
    <xf numFmtId="0" fontId="4" fillId="0" borderId="0" xfId="62" applyFont="1" applyAlignment="1">
      <alignment horizontal="left"/>
      <protection/>
    </xf>
    <xf numFmtId="0" fontId="4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38" xfId="63" applyFont="1" applyBorder="1" applyAlignment="1">
      <alignment horizontal="center" vertical="center" wrapText="1"/>
      <protection/>
    </xf>
    <xf numFmtId="0" fontId="4" fillId="0" borderId="80" xfId="63" applyFont="1" applyBorder="1" applyAlignment="1">
      <alignment horizontal="left" vertical="center" wrapText="1"/>
      <protection/>
    </xf>
    <xf numFmtId="0" fontId="4" fillId="0" borderId="39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 wrapText="1"/>
      <protection/>
    </xf>
    <xf numFmtId="0" fontId="4" fillId="0" borderId="40" xfId="63" applyFont="1" applyBorder="1" applyAlignment="1">
      <alignment horizontal="center" vertical="center" wrapText="1"/>
      <protection/>
    </xf>
    <xf numFmtId="0" fontId="4" fillId="0" borderId="81" xfId="63" applyFont="1" applyBorder="1" applyAlignment="1">
      <alignment horizontal="left" vertical="center" wrapText="1"/>
      <protection/>
    </xf>
    <xf numFmtId="0" fontId="4" fillId="0" borderId="41" xfId="63" applyFont="1" applyBorder="1" applyAlignment="1">
      <alignment horizontal="center" vertical="center" wrapText="1"/>
      <protection/>
    </xf>
    <xf numFmtId="0" fontId="4" fillId="0" borderId="82" xfId="63" applyFont="1" applyBorder="1" applyAlignment="1">
      <alignment horizontal="left" vertical="center" wrapText="1"/>
      <protection/>
    </xf>
    <xf numFmtId="49" fontId="4" fillId="0" borderId="22" xfId="63" applyNumberFormat="1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87" xfId="63" applyFont="1" applyBorder="1" applyAlignment="1">
      <alignment horizontal="center" vertical="center" wrapText="1"/>
      <protection/>
    </xf>
    <xf numFmtId="0" fontId="4" fillId="0" borderId="0" xfId="63" applyFont="1" applyAlignment="1">
      <alignment vertical="center" wrapText="1"/>
      <protection/>
    </xf>
    <xf numFmtId="0" fontId="4" fillId="0" borderId="56" xfId="63" applyFont="1" applyBorder="1" applyAlignment="1">
      <alignment horizontal="center" vertical="center" wrapText="1"/>
      <protection/>
    </xf>
    <xf numFmtId="0" fontId="4" fillId="0" borderId="95" xfId="63" applyFont="1" applyBorder="1" applyAlignment="1">
      <alignment horizontal="center" vertical="center" wrapText="1"/>
      <protection/>
    </xf>
    <xf numFmtId="0" fontId="4" fillId="0" borderId="93" xfId="63" applyFont="1" applyBorder="1" applyAlignment="1">
      <alignment vertical="center" wrapText="1"/>
      <protection/>
    </xf>
    <xf numFmtId="0" fontId="4" fillId="0" borderId="57" xfId="63" applyFont="1" applyBorder="1" applyAlignment="1">
      <alignment horizontal="center" vertical="center" wrapText="1"/>
      <protection/>
    </xf>
    <xf numFmtId="172" fontId="36" fillId="0" borderId="0" xfId="72" applyNumberFormat="1" applyFont="1" applyFill="1" applyBorder="1" applyAlignment="1" applyProtection="1">
      <alignment horizontal="center"/>
      <protection/>
    </xf>
    <xf numFmtId="49" fontId="36" fillId="24" borderId="15" xfId="62" applyNumberFormat="1" applyFont="1" applyFill="1" applyBorder="1" applyAlignment="1">
      <alignment horizontal="center" vertical="center" wrapText="1"/>
      <protection/>
    </xf>
    <xf numFmtId="172" fontId="36" fillId="24" borderId="0" xfId="72" applyNumberFormat="1" applyFont="1" applyFill="1" applyBorder="1" applyAlignment="1" applyProtection="1">
      <alignment horizontal="center" vertical="center"/>
      <protection/>
    </xf>
    <xf numFmtId="0" fontId="4" fillId="29" borderId="0" xfId="58" applyNumberFormat="1" applyFont="1" applyFill="1" applyBorder="1" applyAlignment="1">
      <alignment horizontal="left"/>
      <protection/>
    </xf>
    <xf numFmtId="49" fontId="4" fillId="24" borderId="0" xfId="58" applyNumberFormat="1" applyFont="1" applyFill="1">
      <alignment/>
      <protection/>
    </xf>
    <xf numFmtId="49" fontId="4" fillId="26" borderId="0" xfId="0" applyNumberFormat="1" applyFont="1" applyFill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36" fillId="0" borderId="23" xfId="0" applyFont="1" applyBorder="1" applyAlignment="1" applyProtection="1">
      <alignment horizontal="center" vertical="center"/>
      <protection/>
    </xf>
    <xf numFmtId="3" fontId="36" fillId="0" borderId="86" xfId="62" applyNumberFormat="1" applyFont="1" applyFill="1" applyBorder="1" applyAlignment="1">
      <alignment horizontal="right" vertical="center"/>
      <protection/>
    </xf>
    <xf numFmtId="3" fontId="36" fillId="0" borderId="87" xfId="62" applyNumberFormat="1" applyFont="1" applyFill="1" applyBorder="1" applyAlignment="1">
      <alignment horizontal="right" vertical="center"/>
      <protection/>
    </xf>
    <xf numFmtId="10" fontId="36" fillId="0" borderId="10" xfId="62" applyNumberFormat="1" applyFont="1" applyFill="1" applyBorder="1" applyAlignment="1">
      <alignment horizontal="right" vertical="center"/>
      <protection/>
    </xf>
    <xf numFmtId="3" fontId="36" fillId="0" borderId="96" xfId="62" applyNumberFormat="1" applyFont="1" applyFill="1" applyBorder="1" applyAlignment="1">
      <alignment horizontal="right" vertical="center"/>
      <protection/>
    </xf>
    <xf numFmtId="3" fontId="36" fillId="0" borderId="36" xfId="62" applyNumberFormat="1" applyFont="1" applyFill="1" applyBorder="1" applyAlignment="1">
      <alignment horizontal="right" vertical="center"/>
      <protection/>
    </xf>
    <xf numFmtId="3" fontId="4" fillId="26" borderId="12" xfId="0" applyNumberFormat="1" applyFont="1" applyFill="1" applyBorder="1" applyAlignment="1" applyProtection="1">
      <alignment horizontal="right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8" xfId="0" applyFont="1" applyFill="1" applyBorder="1" applyAlignment="1">
      <alignment horizontal="center"/>
    </xf>
    <xf numFmtId="172" fontId="4" fillId="24" borderId="97" xfId="72" applyNumberFormat="1" applyFont="1" applyFill="1" applyBorder="1" applyAlignment="1" applyProtection="1">
      <alignment horizontal="center" vertical="center" wrapText="1"/>
      <protection/>
    </xf>
    <xf numFmtId="0" fontId="4" fillId="24" borderId="45" xfId="62" applyFont="1" applyFill="1" applyBorder="1" applyAlignment="1">
      <alignment horizontal="center" vertical="center" wrapText="1"/>
      <protection/>
    </xf>
    <xf numFmtId="3" fontId="37" fillId="0" borderId="44" xfId="64" applyNumberFormat="1" applyFont="1" applyBorder="1">
      <alignment/>
      <protection/>
    </xf>
    <xf numFmtId="3" fontId="4" fillId="0" borderId="0" xfId="62" applyNumberFormat="1" applyFont="1" applyBorder="1">
      <alignment/>
      <protection/>
    </xf>
    <xf numFmtId="3" fontId="30" fillId="0" borderId="0" xfId="62" applyNumberFormat="1" applyFont="1" applyBorder="1">
      <alignment/>
      <protection/>
    </xf>
    <xf numFmtId="3" fontId="36" fillId="30" borderId="13" xfId="62" applyNumberFormat="1" applyFont="1" applyFill="1" applyBorder="1" applyAlignment="1">
      <alignment horizontal="right" vertical="center"/>
      <protection/>
    </xf>
    <xf numFmtId="0" fontId="37" fillId="0" borderId="58" xfId="62" applyFont="1" applyFill="1" applyBorder="1" applyAlignment="1">
      <alignment horizontal="center"/>
      <protection/>
    </xf>
    <xf numFmtId="172" fontId="36" fillId="24" borderId="0" xfId="72" applyNumberFormat="1" applyFont="1" applyFill="1" applyBorder="1" applyAlignment="1" applyProtection="1">
      <alignment vertical="center"/>
      <protection/>
    </xf>
    <xf numFmtId="0" fontId="36" fillId="0" borderId="21" xfId="0" applyFont="1" applyBorder="1" applyAlignment="1" applyProtection="1">
      <alignment horizontal="center" vertical="center"/>
      <protection/>
    </xf>
    <xf numFmtId="3" fontId="36" fillId="29" borderId="79" xfId="0" applyNumberFormat="1" applyFont="1" applyFill="1" applyBorder="1" applyAlignment="1" applyProtection="1">
      <alignment/>
      <protection/>
    </xf>
    <xf numFmtId="3" fontId="36" fillId="29" borderId="18" xfId="0" applyNumberFormat="1" applyFont="1" applyFill="1" applyBorder="1" applyAlignment="1" applyProtection="1">
      <alignment/>
      <protection/>
    </xf>
    <xf numFmtId="3" fontId="36" fillId="0" borderId="85" xfId="0" applyNumberFormat="1" applyFont="1" applyBorder="1" applyAlignment="1" applyProtection="1">
      <alignment/>
      <protection/>
    </xf>
    <xf numFmtId="0" fontId="35" fillId="24" borderId="69" xfId="0" applyFont="1" applyFill="1" applyBorder="1" applyAlignment="1">
      <alignment horizontal="center" vertical="center"/>
    </xf>
    <xf numFmtId="0" fontId="35" fillId="26" borderId="48" xfId="0" applyFont="1" applyFill="1" applyBorder="1" applyAlignment="1">
      <alignment horizontal="center" vertical="center"/>
    </xf>
    <xf numFmtId="10" fontId="35" fillId="29" borderId="62" xfId="0" applyNumberFormat="1" applyFont="1" applyFill="1" applyBorder="1" applyAlignment="1">
      <alignment vertical="center"/>
    </xf>
    <xf numFmtId="10" fontId="35" fillId="29" borderId="41" xfId="0" applyNumberFormat="1" applyFont="1" applyFill="1" applyBorder="1" applyAlignment="1">
      <alignment vertical="center"/>
    </xf>
    <xf numFmtId="10" fontId="4" fillId="24" borderId="41" xfId="0" applyNumberFormat="1" applyFont="1" applyFill="1" applyBorder="1" applyAlignment="1">
      <alignment vertical="center"/>
    </xf>
    <xf numFmtId="1" fontId="4" fillId="0" borderId="69" xfId="0" applyNumberFormat="1" applyFont="1" applyBorder="1" applyAlignment="1">
      <alignment horizontal="center" vertical="center" wrapText="1"/>
    </xf>
    <xf numFmtId="3" fontId="4" fillId="22" borderId="62" xfId="0" applyNumberFormat="1" applyFont="1" applyFill="1" applyBorder="1" applyAlignment="1" applyProtection="1">
      <alignment horizontal="right" vertical="center"/>
      <protection locked="0"/>
    </xf>
    <xf numFmtId="3" fontId="4" fillId="29" borderId="47" xfId="0" applyNumberFormat="1" applyFont="1" applyFill="1" applyBorder="1" applyAlignment="1" applyProtection="1">
      <alignment horizontal="right" vertical="center"/>
      <protection locked="0"/>
    </xf>
    <xf numFmtId="3" fontId="4" fillId="26" borderId="19" xfId="0" applyNumberFormat="1" applyFont="1" applyFill="1" applyBorder="1" applyAlignment="1" applyProtection="1">
      <alignment horizontal="right" vertical="center"/>
      <protection locked="0"/>
    </xf>
    <xf numFmtId="3" fontId="36" fillId="0" borderId="19" xfId="0" applyNumberFormat="1" applyFont="1" applyFill="1" applyBorder="1" applyAlignment="1">
      <alignment vertical="center"/>
    </xf>
    <xf numFmtId="3" fontId="4" fillId="22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98" xfId="0" applyBorder="1" applyAlignment="1">
      <alignment/>
    </xf>
    <xf numFmtId="0" fontId="31" fillId="0" borderId="0" xfId="0" applyFont="1" applyAlignment="1">
      <alignment/>
    </xf>
    <xf numFmtId="0" fontId="31" fillId="0" borderId="23" xfId="0" applyFont="1" applyBorder="1" applyAlignment="1">
      <alignment/>
    </xf>
    <xf numFmtId="0" fontId="4" fillId="24" borderId="25" xfId="64" applyFont="1" applyFill="1" applyBorder="1" applyAlignment="1">
      <alignment horizontal="center" vertical="center" wrapText="1"/>
      <protection/>
    </xf>
    <xf numFmtId="0" fontId="40" fillId="0" borderId="25" xfId="0" applyFont="1" applyBorder="1" applyAlignment="1">
      <alignment horizontal="center"/>
    </xf>
    <xf numFmtId="0" fontId="40" fillId="0" borderId="99" xfId="0" applyFont="1" applyBorder="1" applyAlignment="1">
      <alignment horizontal="center"/>
    </xf>
    <xf numFmtId="172" fontId="40" fillId="0" borderId="69" xfId="0" applyNumberFormat="1" applyFont="1" applyBorder="1" applyAlignment="1">
      <alignment horizontal="center"/>
    </xf>
    <xf numFmtId="0" fontId="40" fillId="0" borderId="24" xfId="0" applyFont="1" applyBorder="1" applyAlignment="1">
      <alignment/>
    </xf>
    <xf numFmtId="0" fontId="4" fillId="24" borderId="36" xfId="64" applyFont="1" applyFill="1" applyBorder="1" applyAlignment="1">
      <alignment horizontal="center"/>
      <protection/>
    </xf>
    <xf numFmtId="4" fontId="40" fillId="0" borderId="36" xfId="0" applyNumberFormat="1" applyFont="1" applyBorder="1" applyAlignment="1">
      <alignment/>
    </xf>
    <xf numFmtId="4" fontId="40" fillId="0" borderId="60" xfId="0" applyNumberFormat="1" applyFont="1" applyBorder="1" applyAlignment="1">
      <alignment/>
    </xf>
    <xf numFmtId="4" fontId="40" fillId="0" borderId="62" xfId="0" applyNumberFormat="1" applyFont="1" applyBorder="1" applyAlignment="1">
      <alignment/>
    </xf>
    <xf numFmtId="0" fontId="40" fillId="0" borderId="22" xfId="0" applyFont="1" applyBorder="1" applyAlignment="1">
      <alignment/>
    </xf>
    <xf numFmtId="4" fontId="40" fillId="0" borderId="10" xfId="0" applyNumberFormat="1" applyFont="1" applyBorder="1" applyAlignment="1">
      <alignment/>
    </xf>
    <xf numFmtId="4" fontId="40" fillId="0" borderId="87" xfId="0" applyNumberFormat="1" applyFont="1" applyBorder="1" applyAlignment="1">
      <alignment/>
    </xf>
    <xf numFmtId="4" fontId="40" fillId="0" borderId="41" xfId="0" applyNumberFormat="1" applyFont="1" applyBorder="1" applyAlignment="1">
      <alignment/>
    </xf>
    <xf numFmtId="0" fontId="4" fillId="24" borderId="10" xfId="64" applyFont="1" applyFill="1" applyBorder="1" applyAlignment="1">
      <alignment horizontal="center"/>
      <protection/>
    </xf>
    <xf numFmtId="0" fontId="40" fillId="0" borderId="56" xfId="0" applyFont="1" applyBorder="1" applyAlignment="1">
      <alignment/>
    </xf>
    <xf numFmtId="0" fontId="4" fillId="24" borderId="14" xfId="64" applyFont="1" applyFill="1" applyBorder="1" applyAlignment="1">
      <alignment horizontal="center"/>
      <protection/>
    </xf>
    <xf numFmtId="4" fontId="40" fillId="0" borderId="14" xfId="0" applyNumberFormat="1" applyFont="1" applyBorder="1" applyAlignment="1">
      <alignment/>
    </xf>
    <xf numFmtId="4" fontId="40" fillId="0" borderId="95" xfId="0" applyNumberFormat="1" applyFont="1" applyBorder="1" applyAlignment="1">
      <alignment/>
    </xf>
    <xf numFmtId="4" fontId="40" fillId="0" borderId="57" xfId="0" applyNumberFormat="1" applyFont="1" applyBorder="1" applyAlignment="1">
      <alignment/>
    </xf>
    <xf numFmtId="0" fontId="40" fillId="0" borderId="22" xfId="0" applyFont="1" applyBorder="1" applyAlignment="1">
      <alignment wrapText="1"/>
    </xf>
    <xf numFmtId="10" fontId="36" fillId="22" borderId="14" xfId="64" applyNumberFormat="1" applyFont="1" applyFill="1" applyBorder="1" applyAlignment="1">
      <alignment horizontal="right" vertical="center"/>
      <protection/>
    </xf>
    <xf numFmtId="0" fontId="4" fillId="0" borderId="0" xfId="58" applyFont="1" applyFill="1" applyProtection="1">
      <alignment/>
      <protection/>
    </xf>
    <xf numFmtId="0" fontId="0" fillId="0" borderId="0" xfId="58">
      <alignment/>
      <protection/>
    </xf>
    <xf numFmtId="0" fontId="4" fillId="0" borderId="0" xfId="58" applyFont="1" applyFill="1" applyAlignment="1" applyProtection="1">
      <alignment horizontal="left" vertical="center"/>
      <protection/>
    </xf>
    <xf numFmtId="49" fontId="4" fillId="0" borderId="0" xfId="58" applyNumberFormat="1" applyFont="1" applyFill="1" applyAlignment="1" applyProtection="1">
      <alignment vertical="center"/>
      <protection/>
    </xf>
    <xf numFmtId="2" fontId="4" fillId="0" borderId="0" xfId="58" applyNumberFormat="1" applyFont="1" applyFill="1" applyAlignment="1" applyProtection="1">
      <alignment horizontal="left" vertical="center"/>
      <protection/>
    </xf>
    <xf numFmtId="0" fontId="4" fillId="0" borderId="0" xfId="58" applyFont="1" applyFill="1" applyAlignment="1" applyProtection="1">
      <alignment vertical="center"/>
      <protection/>
    </xf>
    <xf numFmtId="0" fontId="4" fillId="0" borderId="0" xfId="58" applyFont="1" applyFill="1" applyBorder="1" applyAlignment="1" applyProtection="1">
      <alignment vertical="center"/>
      <protection/>
    </xf>
    <xf numFmtId="49" fontId="4" fillId="24" borderId="0" xfId="58" applyNumberFormat="1" applyFont="1" applyFill="1" applyAlignment="1" applyProtection="1">
      <alignment vertical="center"/>
      <protection/>
    </xf>
    <xf numFmtId="0" fontId="4" fillId="24" borderId="0" xfId="58" applyFont="1" applyFill="1" applyAlignment="1" applyProtection="1">
      <alignment vertical="center"/>
      <protection/>
    </xf>
    <xf numFmtId="0" fontId="4" fillId="0" borderId="0" xfId="58" applyFont="1" applyProtection="1">
      <alignment/>
      <protection/>
    </xf>
    <xf numFmtId="0" fontId="4" fillId="0" borderId="0" xfId="58" applyFont="1" applyAlignment="1" applyProtection="1">
      <alignment horizontal="center"/>
      <protection/>
    </xf>
    <xf numFmtId="0" fontId="6" fillId="0" borderId="0" xfId="58" applyFont="1" applyAlignment="1" applyProtection="1">
      <alignment horizontal="center"/>
      <protection/>
    </xf>
    <xf numFmtId="0" fontId="4" fillId="0" borderId="33" xfId="58" applyFont="1" applyBorder="1" applyAlignment="1" applyProtection="1">
      <alignment horizontal="right" vertical="center"/>
      <protection/>
    </xf>
    <xf numFmtId="49" fontId="4" fillId="0" borderId="48" xfId="58" applyNumberFormat="1" applyFont="1" applyBorder="1" applyAlignment="1" applyProtection="1">
      <alignment horizontal="center" vertical="center" wrapText="1"/>
      <protection/>
    </xf>
    <xf numFmtId="49" fontId="26" fillId="0" borderId="27" xfId="58" applyNumberFormat="1" applyFont="1" applyFill="1" applyBorder="1" applyAlignment="1" applyProtection="1">
      <alignment horizontal="center" vertical="center" wrapText="1"/>
      <protection/>
    </xf>
    <xf numFmtId="49" fontId="26" fillId="0" borderId="11" xfId="58" applyNumberFormat="1" applyFont="1" applyFill="1" applyBorder="1" applyAlignment="1" applyProtection="1">
      <alignment horizontal="center" vertical="center" wrapText="1"/>
      <protection/>
    </xf>
    <xf numFmtId="49" fontId="26" fillId="0" borderId="11" xfId="58" applyNumberFormat="1" applyFont="1" applyBorder="1" applyAlignment="1" applyProtection="1">
      <alignment horizontal="center" vertical="center" wrapText="1"/>
      <protection/>
    </xf>
    <xf numFmtId="49" fontId="26" fillId="0" borderId="100" xfId="58" applyNumberFormat="1" applyFont="1" applyBorder="1" applyAlignment="1" applyProtection="1">
      <alignment horizontal="center" vertical="center" wrapText="1"/>
      <protection/>
    </xf>
    <xf numFmtId="49" fontId="4" fillId="0" borderId="91" xfId="58" applyNumberFormat="1" applyFont="1" applyBorder="1" applyAlignment="1" applyProtection="1">
      <alignment horizontal="center" vertical="center" wrapText="1"/>
      <protection/>
    </xf>
    <xf numFmtId="49" fontId="4" fillId="0" borderId="11" xfId="58" applyNumberFormat="1" applyFont="1" applyFill="1" applyBorder="1" applyAlignment="1" applyProtection="1">
      <alignment horizontal="center" vertical="center" wrapText="1"/>
      <protection/>
    </xf>
    <xf numFmtId="49" fontId="4" fillId="0" borderId="90" xfId="58" applyNumberFormat="1" applyFont="1" applyBorder="1" applyAlignment="1" applyProtection="1">
      <alignment horizontal="center" vertical="center"/>
      <protection/>
    </xf>
    <xf numFmtId="49" fontId="4" fillId="0" borderId="58" xfId="58" applyNumberFormat="1" applyFont="1" applyFill="1" applyBorder="1" applyAlignment="1" applyProtection="1">
      <alignment horizontal="left" vertical="center"/>
      <protection/>
    </xf>
    <xf numFmtId="49" fontId="4" fillId="0" borderId="71" xfId="58" applyNumberFormat="1" applyFont="1" applyFill="1" applyBorder="1" applyAlignment="1" applyProtection="1">
      <alignment horizontal="left" vertical="center"/>
      <protection/>
    </xf>
    <xf numFmtId="3" fontId="4" fillId="0" borderId="71" xfId="58" applyNumberFormat="1" applyFont="1" applyFill="1" applyBorder="1" applyAlignment="1" applyProtection="1">
      <alignment horizontal="right" vertical="center"/>
      <protection/>
    </xf>
    <xf numFmtId="3" fontId="4" fillId="0" borderId="71" xfId="58" applyNumberFormat="1" applyFont="1" applyFill="1" applyBorder="1" applyAlignment="1" applyProtection="1">
      <alignment horizontal="right" vertical="center" wrapText="1"/>
      <protection/>
    </xf>
    <xf numFmtId="3" fontId="4" fillId="0" borderId="101" xfId="58" applyNumberFormat="1" applyFont="1" applyFill="1" applyBorder="1" applyAlignment="1" applyProtection="1">
      <alignment horizontal="right" vertical="center" wrapText="1"/>
      <protection/>
    </xf>
    <xf numFmtId="3" fontId="4" fillId="0" borderId="28" xfId="58" applyNumberFormat="1" applyFont="1" applyFill="1" applyBorder="1" applyAlignment="1" applyProtection="1">
      <alignment horizontal="right" vertical="center" wrapText="1"/>
      <protection/>
    </xf>
    <xf numFmtId="3" fontId="4" fillId="0" borderId="75" xfId="58" applyNumberFormat="1" applyFont="1" applyFill="1" applyBorder="1" applyAlignment="1" applyProtection="1">
      <alignment horizontal="right" vertical="center" wrapText="1"/>
      <protection/>
    </xf>
    <xf numFmtId="3" fontId="4" fillId="0" borderId="44" xfId="58" applyNumberFormat="1" applyFont="1" applyFill="1" applyBorder="1" applyAlignment="1" applyProtection="1">
      <alignment horizontal="right" vertical="center" wrapText="1"/>
      <protection/>
    </xf>
    <xf numFmtId="0" fontId="4" fillId="0" borderId="24" xfId="58" applyFont="1" applyBorder="1" applyAlignment="1" applyProtection="1">
      <alignment horizontal="center" vertical="center" wrapText="1"/>
      <protection locked="0"/>
    </xf>
    <xf numFmtId="0" fontId="4" fillId="22" borderId="36" xfId="58" applyFont="1" applyFill="1" applyBorder="1" applyAlignment="1" applyProtection="1">
      <alignment vertical="center" wrapText="1"/>
      <protection locked="0"/>
    </xf>
    <xf numFmtId="0" fontId="4" fillId="22" borderId="89" xfId="58" applyFont="1" applyFill="1" applyBorder="1" applyAlignment="1" applyProtection="1">
      <alignment vertical="center" wrapText="1"/>
      <protection locked="0"/>
    </xf>
    <xf numFmtId="3" fontId="4" fillId="22" borderId="89" xfId="58" applyNumberFormat="1" applyFont="1" applyFill="1" applyBorder="1" applyAlignment="1" applyProtection="1">
      <alignment horizontal="right" vertical="center" wrapText="1"/>
      <protection locked="0"/>
    </xf>
    <xf numFmtId="3" fontId="4" fillId="22" borderId="89" xfId="58" applyNumberFormat="1" applyFont="1" applyFill="1" applyBorder="1" applyAlignment="1" applyProtection="1">
      <alignment horizontal="right" vertical="center"/>
      <protection locked="0"/>
    </xf>
    <xf numFmtId="3" fontId="7" fillId="22" borderId="89" xfId="58" applyNumberFormat="1" applyFont="1" applyFill="1" applyBorder="1" applyAlignment="1" applyProtection="1">
      <alignment horizontal="right" vertical="center"/>
      <protection locked="0"/>
    </xf>
    <xf numFmtId="3" fontId="4" fillId="22" borderId="36" xfId="58" applyNumberFormat="1" applyFont="1" applyFill="1" applyBorder="1" applyAlignment="1" applyProtection="1">
      <alignment horizontal="right" vertical="center"/>
      <protection locked="0"/>
    </xf>
    <xf numFmtId="3" fontId="4" fillId="22" borderId="60" xfId="58" applyNumberFormat="1" applyFont="1" applyFill="1" applyBorder="1" applyAlignment="1" applyProtection="1">
      <alignment horizontal="right" vertical="center"/>
      <protection locked="0"/>
    </xf>
    <xf numFmtId="3" fontId="4" fillId="0" borderId="62" xfId="58" applyNumberFormat="1" applyFont="1" applyFill="1" applyBorder="1" applyAlignment="1" applyProtection="1">
      <alignment horizontal="right" vertical="center"/>
      <protection locked="0"/>
    </xf>
    <xf numFmtId="49" fontId="4" fillId="0" borderId="22" xfId="58" applyNumberFormat="1" applyFont="1" applyBorder="1" applyAlignment="1" applyProtection="1">
      <alignment horizontal="center" vertical="center" wrapText="1"/>
      <protection locked="0"/>
    </xf>
    <xf numFmtId="0" fontId="4" fillId="22" borderId="10" xfId="58" applyFont="1" applyFill="1" applyBorder="1" applyAlignment="1" applyProtection="1">
      <alignment vertical="center" wrapText="1"/>
      <protection locked="0"/>
    </xf>
    <xf numFmtId="0" fontId="4" fillId="22" borderId="81" xfId="58" applyFont="1" applyFill="1" applyBorder="1" applyAlignment="1" applyProtection="1">
      <alignment vertical="center" wrapText="1"/>
      <protection locked="0"/>
    </xf>
    <xf numFmtId="3" fontId="4" fillId="22" borderId="81" xfId="58" applyNumberFormat="1" applyFont="1" applyFill="1" applyBorder="1" applyAlignment="1" applyProtection="1">
      <alignment horizontal="right" vertical="center" wrapText="1"/>
      <protection locked="0"/>
    </xf>
    <xf numFmtId="3" fontId="6" fillId="22" borderId="81" xfId="58" applyNumberFormat="1" applyFont="1" applyFill="1" applyBorder="1" applyAlignment="1" applyProtection="1">
      <alignment horizontal="right" vertical="center" wrapText="1"/>
      <protection locked="0"/>
    </xf>
    <xf numFmtId="3" fontId="4" fillId="22" borderId="81" xfId="58" applyNumberFormat="1" applyFont="1" applyFill="1" applyBorder="1" applyAlignment="1" applyProtection="1">
      <alignment horizontal="right" vertical="center"/>
      <protection locked="0"/>
    </xf>
    <xf numFmtId="3" fontId="4" fillId="22" borderId="10" xfId="58" applyNumberFormat="1" applyFont="1" applyFill="1" applyBorder="1" applyAlignment="1" applyProtection="1">
      <alignment horizontal="right" vertical="center"/>
      <protection locked="0"/>
    </xf>
    <xf numFmtId="3" fontId="4" fillId="22" borderId="87" xfId="58" applyNumberFormat="1" applyFont="1" applyFill="1" applyBorder="1" applyAlignment="1" applyProtection="1">
      <alignment horizontal="right" vertical="center"/>
      <protection locked="0"/>
    </xf>
    <xf numFmtId="3" fontId="4" fillId="0" borderId="41" xfId="58" applyNumberFormat="1" applyFont="1" applyFill="1" applyBorder="1" applyAlignment="1" applyProtection="1">
      <alignment horizontal="right" vertical="center"/>
      <protection locked="0"/>
    </xf>
    <xf numFmtId="0" fontId="4" fillId="0" borderId="22" xfId="58" applyFont="1" applyBorder="1" applyAlignment="1" applyProtection="1">
      <alignment horizontal="center" vertical="center" wrapText="1"/>
      <protection locked="0"/>
    </xf>
    <xf numFmtId="49" fontId="4" fillId="0" borderId="15" xfId="58" applyNumberFormat="1" applyFont="1" applyBorder="1" applyAlignment="1" applyProtection="1">
      <alignment horizontal="center" vertical="center" wrapText="1"/>
      <protection locked="0"/>
    </xf>
    <xf numFmtId="0" fontId="4" fillId="22" borderId="13" xfId="58" applyFont="1" applyFill="1" applyBorder="1" applyAlignment="1" applyProtection="1">
      <alignment vertical="center" wrapText="1"/>
      <protection locked="0"/>
    </xf>
    <xf numFmtId="0" fontId="4" fillId="22" borderId="82" xfId="58" applyFont="1" applyFill="1" applyBorder="1" applyAlignment="1" applyProtection="1">
      <alignment vertical="center" wrapText="1"/>
      <protection locked="0"/>
    </xf>
    <xf numFmtId="3" fontId="4" fillId="22" borderId="82" xfId="58" applyNumberFormat="1" applyFont="1" applyFill="1" applyBorder="1" applyAlignment="1" applyProtection="1">
      <alignment horizontal="right" vertical="center" wrapText="1"/>
      <protection locked="0"/>
    </xf>
    <xf numFmtId="3" fontId="4" fillId="22" borderId="82" xfId="58" applyNumberFormat="1" applyFont="1" applyFill="1" applyBorder="1" applyAlignment="1" applyProtection="1">
      <alignment horizontal="right" vertical="center"/>
      <protection locked="0"/>
    </xf>
    <xf numFmtId="3" fontId="4" fillId="22" borderId="13" xfId="58" applyNumberFormat="1" applyFont="1" applyFill="1" applyBorder="1" applyAlignment="1" applyProtection="1">
      <alignment horizontal="right" vertical="center"/>
      <protection locked="0"/>
    </xf>
    <xf numFmtId="3" fontId="4" fillId="22" borderId="96" xfId="58" applyNumberFormat="1" applyFont="1" applyFill="1" applyBorder="1" applyAlignment="1" applyProtection="1">
      <alignment horizontal="right" vertical="center"/>
      <protection locked="0"/>
    </xf>
    <xf numFmtId="49" fontId="4" fillId="0" borderId="16" xfId="58" applyNumberFormat="1" applyFont="1" applyBorder="1" applyAlignment="1" applyProtection="1">
      <alignment horizontal="center" vertical="center" wrapText="1"/>
      <protection/>
    </xf>
    <xf numFmtId="0" fontId="4" fillId="0" borderId="11" xfId="58" applyFont="1" applyFill="1" applyBorder="1" applyAlignment="1" applyProtection="1">
      <alignment vertical="center" wrapText="1"/>
      <protection/>
    </xf>
    <xf numFmtId="0" fontId="4" fillId="0" borderId="27" xfId="58" applyFont="1" applyFill="1" applyBorder="1" applyAlignment="1" applyProtection="1">
      <alignment vertical="center" wrapText="1"/>
      <protection/>
    </xf>
    <xf numFmtId="3" fontId="4" fillId="0" borderId="27" xfId="58" applyNumberFormat="1" applyFont="1" applyFill="1" applyBorder="1" applyAlignment="1" applyProtection="1">
      <alignment horizontal="right" vertical="center" wrapText="1"/>
      <protection/>
    </xf>
    <xf numFmtId="3" fontId="4" fillId="0" borderId="27" xfId="58" applyNumberFormat="1" applyFont="1" applyFill="1" applyBorder="1" applyAlignment="1" applyProtection="1">
      <alignment horizontal="right" vertical="center"/>
      <protection/>
    </xf>
    <xf numFmtId="3" fontId="4" fillId="0" borderId="11" xfId="58" applyNumberFormat="1" applyFont="1" applyFill="1" applyBorder="1" applyAlignment="1" applyProtection="1">
      <alignment horizontal="right" vertical="center"/>
      <protection/>
    </xf>
    <xf numFmtId="3" fontId="4" fillId="0" borderId="100" xfId="58" applyNumberFormat="1" applyFont="1" applyFill="1" applyBorder="1" applyAlignment="1" applyProtection="1">
      <alignment horizontal="right" vertical="center"/>
      <protection/>
    </xf>
    <xf numFmtId="3" fontId="4" fillId="0" borderId="26" xfId="58" applyNumberFormat="1" applyFont="1" applyFill="1" applyBorder="1" applyAlignment="1" applyProtection="1">
      <alignment horizontal="right" vertical="center"/>
      <protection/>
    </xf>
    <xf numFmtId="0" fontId="4" fillId="22" borderId="12" xfId="58" applyFont="1" applyFill="1" applyBorder="1" applyAlignment="1" applyProtection="1">
      <alignment vertical="center" wrapText="1"/>
      <protection locked="0"/>
    </xf>
    <xf numFmtId="0" fontId="4" fillId="22" borderId="80" xfId="58" applyFont="1" applyFill="1" applyBorder="1" applyAlignment="1" applyProtection="1">
      <alignment vertical="center" wrapText="1"/>
      <protection locked="0"/>
    </xf>
    <xf numFmtId="3" fontId="4" fillId="22" borderId="80" xfId="58" applyNumberFormat="1" applyFont="1" applyFill="1" applyBorder="1" applyAlignment="1" applyProtection="1">
      <alignment horizontal="right" vertical="center" wrapText="1"/>
      <protection locked="0"/>
    </xf>
    <xf numFmtId="3" fontId="4" fillId="22" borderId="80" xfId="58" applyNumberFormat="1" applyFont="1" applyFill="1" applyBorder="1" applyAlignment="1" applyProtection="1">
      <alignment horizontal="right" vertical="center"/>
      <protection locked="0"/>
    </xf>
    <xf numFmtId="3" fontId="4" fillId="22" borderId="12" xfId="58" applyNumberFormat="1" applyFont="1" applyFill="1" applyBorder="1" applyAlignment="1" applyProtection="1">
      <alignment horizontal="right" vertical="center"/>
      <protection locked="0"/>
    </xf>
    <xf numFmtId="3" fontId="4" fillId="22" borderId="86" xfId="58" applyNumberFormat="1" applyFont="1" applyFill="1" applyBorder="1" applyAlignment="1" applyProtection="1">
      <alignment horizontal="right" vertical="center"/>
      <protection locked="0"/>
    </xf>
    <xf numFmtId="0" fontId="4" fillId="0" borderId="15" xfId="58" applyFont="1" applyBorder="1" applyAlignment="1" applyProtection="1">
      <alignment horizontal="center" vertical="center" wrapText="1"/>
      <protection locked="0"/>
    </xf>
    <xf numFmtId="0" fontId="4" fillId="0" borderId="16" xfId="58" applyFont="1" applyBorder="1" applyAlignment="1" applyProtection="1">
      <alignment horizontal="center" vertical="center" wrapText="1"/>
      <protection/>
    </xf>
    <xf numFmtId="0" fontId="4" fillId="0" borderId="17" xfId="58" applyFont="1" applyBorder="1" applyAlignment="1" applyProtection="1">
      <alignment horizontal="center" vertical="center" wrapText="1"/>
      <protection locked="0"/>
    </xf>
    <xf numFmtId="0" fontId="4" fillId="0" borderId="43" xfId="58" applyFont="1" applyBorder="1" applyAlignment="1" applyProtection="1">
      <alignment horizontal="center" vertical="center" wrapText="1"/>
      <protection/>
    </xf>
    <xf numFmtId="0" fontId="4" fillId="0" borderId="28" xfId="58" applyFont="1" applyFill="1" applyBorder="1" applyAlignment="1" applyProtection="1">
      <alignment horizontal="left" vertical="center" wrapText="1"/>
      <protection/>
    </xf>
    <xf numFmtId="0" fontId="4" fillId="0" borderId="101" xfId="58" applyFont="1" applyFill="1" applyBorder="1" applyAlignment="1" applyProtection="1">
      <alignment horizontal="left" vertical="center" wrapText="1"/>
      <protection/>
    </xf>
    <xf numFmtId="3" fontId="4" fillId="0" borderId="101" xfId="58" applyNumberFormat="1" applyFont="1" applyFill="1" applyBorder="1" applyAlignment="1" applyProtection="1">
      <alignment horizontal="right" vertical="center"/>
      <protection/>
    </xf>
    <xf numFmtId="3" fontId="7" fillId="0" borderId="101" xfId="58" applyNumberFormat="1" applyFont="1" applyFill="1" applyBorder="1" applyAlignment="1" applyProtection="1">
      <alignment horizontal="right" vertical="center"/>
      <protection/>
    </xf>
    <xf numFmtId="3" fontId="4" fillId="0" borderId="28" xfId="58" applyNumberFormat="1" applyFont="1" applyFill="1" applyBorder="1" applyAlignment="1" applyProtection="1">
      <alignment horizontal="right" vertical="center"/>
      <protection/>
    </xf>
    <xf numFmtId="3" fontId="4" fillId="0" borderId="75" xfId="58" applyNumberFormat="1" applyFont="1" applyFill="1" applyBorder="1" applyAlignment="1" applyProtection="1">
      <alignment horizontal="right" vertical="center"/>
      <protection/>
    </xf>
    <xf numFmtId="3" fontId="4" fillId="0" borderId="44" xfId="58" applyNumberFormat="1" applyFont="1" applyFill="1" applyBorder="1" applyAlignment="1" applyProtection="1">
      <alignment horizontal="right" vertical="center"/>
      <protection/>
    </xf>
    <xf numFmtId="3" fontId="4" fillId="0" borderId="0" xfId="58" applyNumberFormat="1" applyFont="1" applyProtection="1">
      <alignment/>
      <protection/>
    </xf>
    <xf numFmtId="174" fontId="35" fillId="26" borderId="18" xfId="58" applyNumberFormat="1" applyFont="1" applyFill="1" applyBorder="1" applyAlignment="1">
      <alignment vertical="center"/>
      <protection/>
    </xf>
    <xf numFmtId="174" fontId="35" fillId="26" borderId="19" xfId="58" applyNumberFormat="1" applyFont="1" applyFill="1" applyBorder="1" applyAlignment="1">
      <alignment vertical="center"/>
      <protection/>
    </xf>
    <xf numFmtId="0" fontId="4" fillId="0" borderId="0" xfId="58" applyFont="1" applyAlignment="1" applyProtection="1">
      <alignment vertical="center"/>
      <protection/>
    </xf>
    <xf numFmtId="0" fontId="4" fillId="0" borderId="0" xfId="58" applyFont="1" applyAlignment="1">
      <alignment horizontal="left" wrapText="1"/>
      <protection/>
    </xf>
    <xf numFmtId="49" fontId="4" fillId="22" borderId="0" xfId="0" applyNumberFormat="1" applyFont="1" applyFill="1" applyBorder="1" applyAlignment="1" applyProtection="1">
      <alignment horizontal="left"/>
      <protection locked="0"/>
    </xf>
    <xf numFmtId="0" fontId="4" fillId="0" borderId="0" xfId="63" applyFont="1" applyAlignment="1">
      <alignment horizontal="center" vertical="center" wrapText="1"/>
      <protection/>
    </xf>
    <xf numFmtId="0" fontId="4" fillId="0" borderId="23" xfId="63" applyFont="1" applyBorder="1" applyAlignment="1">
      <alignment horizontal="center" vertical="center" wrapText="1"/>
      <protection/>
    </xf>
    <xf numFmtId="0" fontId="4" fillId="0" borderId="50" xfId="63" applyFont="1" applyBorder="1" applyAlignment="1">
      <alignment horizontal="center" vertical="center" wrapText="1"/>
      <protection/>
    </xf>
    <xf numFmtId="0" fontId="4" fillId="0" borderId="99" xfId="63" applyFont="1" applyBorder="1" applyAlignment="1">
      <alignment horizontal="center" vertical="center" wrapText="1"/>
      <protection/>
    </xf>
    <xf numFmtId="0" fontId="4" fillId="0" borderId="77" xfId="63" applyFont="1" applyBorder="1" applyAlignment="1">
      <alignment horizontal="center" vertical="center" wrapText="1"/>
      <protection/>
    </xf>
    <xf numFmtId="0" fontId="4" fillId="0" borderId="97" xfId="63" applyFont="1" applyBorder="1" applyAlignment="1">
      <alignment horizontal="center" vertical="center" wrapText="1"/>
      <protection/>
    </xf>
    <xf numFmtId="0" fontId="4" fillId="0" borderId="73" xfId="63" applyFont="1" applyBorder="1" applyAlignment="1">
      <alignment horizontal="center" vertical="center" wrapText="1"/>
      <protection/>
    </xf>
    <xf numFmtId="0" fontId="4" fillId="0" borderId="25" xfId="63" applyFont="1" applyBorder="1" applyAlignment="1">
      <alignment horizontal="center" vertical="center" wrapText="1"/>
      <protection/>
    </xf>
    <xf numFmtId="0" fontId="4" fillId="0" borderId="45" xfId="63" applyFont="1" applyBorder="1" applyAlignment="1">
      <alignment horizontal="center" vertical="center" wrapText="1"/>
      <protection/>
    </xf>
    <xf numFmtId="0" fontId="4" fillId="0" borderId="69" xfId="63" applyFont="1" applyBorder="1" applyAlignment="1">
      <alignment horizontal="center" vertical="center" wrapText="1"/>
      <protection/>
    </xf>
    <xf numFmtId="0" fontId="4" fillId="0" borderId="72" xfId="63" applyFont="1" applyBorder="1" applyAlignment="1">
      <alignment horizontal="center" vertical="center" wrapText="1"/>
      <protection/>
    </xf>
    <xf numFmtId="0" fontId="4" fillId="24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35" fillId="0" borderId="0" xfId="0" applyFont="1" applyAlignment="1">
      <alignment horizontal="center" vertical="center"/>
    </xf>
    <xf numFmtId="0" fontId="36" fillId="0" borderId="99" xfId="0" applyFont="1" applyBorder="1" applyAlignment="1" applyProtection="1">
      <alignment horizontal="center" vertical="center" wrapText="1"/>
      <protection/>
    </xf>
    <xf numFmtId="0" fontId="36" fillId="0" borderId="77" xfId="0" applyFont="1" applyBorder="1" applyAlignment="1" applyProtection="1">
      <alignment horizontal="center" vertical="center" wrapText="1"/>
      <protection/>
    </xf>
    <xf numFmtId="0" fontId="36" fillId="0" borderId="102" xfId="0" applyFont="1" applyBorder="1" applyAlignment="1" applyProtection="1">
      <alignment horizontal="center" wrapText="1"/>
      <protection/>
    </xf>
    <xf numFmtId="0" fontId="36" fillId="0" borderId="79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0" fillId="0" borderId="53" xfId="0" applyBorder="1" applyAlignment="1">
      <alignment/>
    </xf>
    <xf numFmtId="49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/>
    </xf>
    <xf numFmtId="0" fontId="0" fillId="0" borderId="50" xfId="0" applyBorder="1" applyAlignment="1">
      <alignment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>
      <alignment/>
    </xf>
    <xf numFmtId="0" fontId="0" fillId="0" borderId="45" xfId="0" applyBorder="1" applyAlignment="1">
      <alignment/>
    </xf>
    <xf numFmtId="0" fontId="4" fillId="0" borderId="100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/>
    </xf>
    <xf numFmtId="0" fontId="4" fillId="0" borderId="103" xfId="0" applyNumberFormat="1" applyFont="1" applyFill="1" applyBorder="1" applyAlignment="1" applyProtection="1">
      <alignment horizontal="center" vertical="center"/>
      <protection/>
    </xf>
    <xf numFmtId="0" fontId="4" fillId="0" borderId="104" xfId="0" applyNumberFormat="1" applyFont="1" applyFill="1" applyBorder="1" applyAlignment="1" applyProtection="1">
      <alignment horizontal="center" vertical="center"/>
      <protection/>
    </xf>
    <xf numFmtId="0" fontId="4" fillId="0" borderId="100" xfId="0" applyFont="1" applyFill="1" applyBorder="1" applyAlignment="1" applyProtection="1">
      <alignment horizontal="center" vertical="center" wrapText="1"/>
      <protection/>
    </xf>
    <xf numFmtId="173" fontId="4" fillId="0" borderId="0" xfId="73" applyFont="1" applyFill="1" applyAlignment="1">
      <alignment horizontal="center" vertical="center" wrapText="1"/>
      <protection/>
    </xf>
    <xf numFmtId="172" fontId="4" fillId="0" borderId="0" xfId="72" applyNumberFormat="1" applyFont="1" applyFill="1" applyBorder="1" applyAlignment="1" applyProtection="1">
      <alignment horizontal="center" vertical="center"/>
      <protection/>
    </xf>
    <xf numFmtId="0" fontId="4" fillId="24" borderId="0" xfId="0" applyFont="1" applyFill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24" borderId="103" xfId="0" applyFont="1" applyFill="1" applyBorder="1" applyAlignment="1">
      <alignment horizontal="center" vertical="center"/>
    </xf>
    <xf numFmtId="0" fontId="4" fillId="24" borderId="104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36" fillId="0" borderId="106" xfId="0" applyFont="1" applyBorder="1" applyAlignment="1">
      <alignment horizontal="right" vertical="center"/>
    </xf>
    <xf numFmtId="0" fontId="36" fillId="0" borderId="107" xfId="0" applyFont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6" fillId="24" borderId="108" xfId="65" applyFont="1" applyFill="1" applyBorder="1" applyAlignment="1">
      <alignment horizontal="center" vertical="center" wrapText="1"/>
      <protection/>
    </xf>
    <xf numFmtId="0" fontId="36" fillId="24" borderId="15" xfId="65" applyFont="1" applyFill="1" applyBorder="1" applyAlignment="1">
      <alignment horizontal="center" vertical="center" wrapText="1"/>
      <protection/>
    </xf>
    <xf numFmtId="0" fontId="36" fillId="24" borderId="109" xfId="65" applyFont="1" applyFill="1" applyBorder="1" applyAlignment="1">
      <alignment horizontal="center" vertical="center" wrapText="1"/>
      <protection/>
    </xf>
    <xf numFmtId="0" fontId="36" fillId="24" borderId="13" xfId="65" applyFont="1" applyFill="1" applyBorder="1" applyAlignment="1">
      <alignment horizontal="center" vertical="center" wrapText="1"/>
      <protection/>
    </xf>
    <xf numFmtId="172" fontId="4" fillId="0" borderId="103" xfId="72" applyNumberFormat="1" applyFont="1" applyFill="1" applyBorder="1" applyAlignment="1" applyProtection="1">
      <alignment horizontal="center" vertical="center"/>
      <protection/>
    </xf>
    <xf numFmtId="172" fontId="4" fillId="0" borderId="104" xfId="72" applyNumberFormat="1" applyFont="1" applyFill="1" applyBorder="1" applyAlignment="1" applyProtection="1">
      <alignment horizontal="center" vertical="center"/>
      <protection/>
    </xf>
    <xf numFmtId="172" fontId="4" fillId="0" borderId="33" xfId="72" applyNumberFormat="1" applyFont="1" applyFill="1" applyBorder="1" applyAlignment="1" applyProtection="1">
      <alignment horizontal="center" vertical="center"/>
      <protection/>
    </xf>
    <xf numFmtId="172" fontId="36" fillId="0" borderId="0" xfId="72" applyNumberFormat="1" applyFont="1" applyFill="1" applyBorder="1" applyAlignment="1" applyProtection="1">
      <alignment horizontal="center"/>
      <protection/>
    </xf>
    <xf numFmtId="0" fontId="36" fillId="0" borderId="25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1" fontId="4" fillId="0" borderId="69" xfId="0" applyNumberFormat="1" applyFont="1" applyBorder="1" applyAlignment="1">
      <alignment horizontal="center" vertical="center" wrapText="1"/>
    </xf>
    <xf numFmtId="1" fontId="4" fillId="0" borderId="72" xfId="0" applyNumberFormat="1" applyFont="1" applyBorder="1" applyAlignment="1">
      <alignment horizontal="center" vertical="center" wrapText="1"/>
    </xf>
    <xf numFmtId="0" fontId="36" fillId="0" borderId="110" xfId="62" applyFont="1" applyBorder="1" applyAlignment="1">
      <alignment horizontal="center"/>
      <protection/>
    </xf>
    <xf numFmtId="0" fontId="36" fillId="0" borderId="104" xfId="62" applyFont="1" applyBorder="1" applyAlignment="1">
      <alignment horizontal="center"/>
      <protection/>
    </xf>
    <xf numFmtId="0" fontId="36" fillId="0" borderId="33" xfId="62" applyFont="1" applyBorder="1" applyAlignment="1">
      <alignment horizontal="center"/>
      <protection/>
    </xf>
    <xf numFmtId="0" fontId="4" fillId="24" borderId="0" xfId="62" applyFont="1" applyFill="1" applyAlignment="1">
      <alignment horizontal="center"/>
      <protection/>
    </xf>
    <xf numFmtId="3" fontId="36" fillId="0" borderId="101" xfId="62" applyNumberFormat="1" applyFont="1" applyFill="1" applyBorder="1" applyAlignment="1">
      <alignment horizontal="right" vertical="center"/>
      <protection/>
    </xf>
    <xf numFmtId="3" fontId="36" fillId="0" borderId="71" xfId="62" applyNumberFormat="1" applyFont="1" applyFill="1" applyBorder="1" applyAlignment="1">
      <alignment horizontal="right" vertical="center"/>
      <protection/>
    </xf>
    <xf numFmtId="3" fontId="36" fillId="0" borderId="58" xfId="62" applyNumberFormat="1" applyFont="1" applyFill="1" applyBorder="1" applyAlignment="1">
      <alignment horizontal="right" vertical="center"/>
      <protection/>
    </xf>
    <xf numFmtId="3" fontId="36" fillId="0" borderId="45" xfId="62" applyNumberFormat="1" applyFont="1" applyFill="1" applyBorder="1" applyAlignment="1">
      <alignment horizontal="right" vertical="center"/>
      <protection/>
    </xf>
    <xf numFmtId="0" fontId="36" fillId="30" borderId="28" xfId="62" applyFont="1" applyFill="1" applyBorder="1" applyAlignment="1">
      <alignment vertical="center"/>
      <protection/>
    </xf>
    <xf numFmtId="0" fontId="36" fillId="30" borderId="58" xfId="62" applyFont="1" applyFill="1" applyBorder="1" applyAlignment="1">
      <alignment vertical="center"/>
      <protection/>
    </xf>
    <xf numFmtId="0" fontId="36" fillId="30" borderId="45" xfId="62" applyFont="1" applyFill="1" applyBorder="1" applyAlignment="1">
      <alignment vertical="center"/>
      <protection/>
    </xf>
    <xf numFmtId="0" fontId="36" fillId="20" borderId="44" xfId="62" applyFont="1" applyFill="1" applyBorder="1" applyAlignment="1">
      <alignment vertical="center"/>
      <protection/>
    </xf>
    <xf numFmtId="0" fontId="36" fillId="20" borderId="48" xfId="62" applyFont="1" applyFill="1" applyBorder="1" applyAlignment="1">
      <alignment vertical="center"/>
      <protection/>
    </xf>
    <xf numFmtId="0" fontId="36" fillId="20" borderId="72" xfId="62" applyFont="1" applyFill="1" applyBorder="1" applyAlignment="1">
      <alignment vertical="center"/>
      <protection/>
    </xf>
    <xf numFmtId="0" fontId="40" fillId="0" borderId="0" xfId="0" applyFont="1" applyBorder="1" applyAlignment="1">
      <alignment horizontal="center"/>
    </xf>
    <xf numFmtId="0" fontId="36" fillId="24" borderId="111" xfId="64" applyFont="1" applyFill="1" applyBorder="1" applyAlignment="1">
      <alignment horizontal="center" vertical="center"/>
      <protection/>
    </xf>
    <xf numFmtId="0" fontId="36" fillId="24" borderId="101" xfId="64" applyFont="1" applyFill="1" applyBorder="1" applyAlignment="1">
      <alignment horizontal="center" vertical="center"/>
      <protection/>
    </xf>
    <xf numFmtId="0" fontId="36" fillId="24" borderId="25" xfId="64" applyFont="1" applyFill="1" applyBorder="1" applyAlignment="1">
      <alignment horizontal="center" vertical="center" wrapText="1"/>
      <protection/>
    </xf>
    <xf numFmtId="0" fontId="36" fillId="24" borderId="58" xfId="64" applyFont="1" applyFill="1" applyBorder="1" applyAlignment="1">
      <alignment horizontal="center" vertical="center" wrapText="1"/>
      <protection/>
    </xf>
    <xf numFmtId="0" fontId="36" fillId="24" borderId="32" xfId="64" applyFont="1" applyFill="1" applyBorder="1" applyAlignment="1">
      <alignment horizontal="center"/>
      <protection/>
    </xf>
    <xf numFmtId="0" fontId="36" fillId="24" borderId="78" xfId="64" applyFont="1" applyFill="1" applyBorder="1" applyAlignment="1">
      <alignment horizontal="center"/>
      <protection/>
    </xf>
    <xf numFmtId="0" fontId="36" fillId="24" borderId="0" xfId="62" applyFont="1" applyFill="1" applyAlignment="1">
      <alignment horizontal="center"/>
      <protection/>
    </xf>
    <xf numFmtId="0" fontId="4" fillId="0" borderId="74" xfId="62" applyFont="1" applyBorder="1" applyAlignment="1">
      <alignment horizontal="center" vertical="center" wrapText="1" shrinkToFit="1"/>
      <protection/>
    </xf>
    <xf numFmtId="0" fontId="4" fillId="0" borderId="51" xfId="62" applyFont="1" applyBorder="1" applyAlignment="1">
      <alignment horizontal="center" vertical="center" wrapText="1" shrinkToFit="1"/>
      <protection/>
    </xf>
    <xf numFmtId="172" fontId="36" fillId="24" borderId="110" xfId="72" applyNumberFormat="1" applyFont="1" applyFill="1" applyBorder="1" applyAlignment="1" applyProtection="1">
      <alignment horizontal="center" vertical="center"/>
      <protection/>
    </xf>
    <xf numFmtId="172" fontId="36" fillId="24" borderId="111" xfId="72" applyNumberFormat="1" applyFont="1" applyFill="1" applyBorder="1" applyAlignment="1" applyProtection="1">
      <alignment horizontal="center" vertical="center"/>
      <protection/>
    </xf>
    <xf numFmtId="0" fontId="4" fillId="0" borderId="25" xfId="62" applyFont="1" applyBorder="1" applyAlignment="1">
      <alignment horizontal="center" vertical="center" wrapText="1"/>
      <protection/>
    </xf>
    <xf numFmtId="0" fontId="4" fillId="0" borderId="58" xfId="62" applyFont="1" applyBorder="1" applyAlignment="1">
      <alignment horizontal="center" vertical="center" wrapText="1"/>
      <protection/>
    </xf>
    <xf numFmtId="172" fontId="36" fillId="24" borderId="0" xfId="72" applyNumberFormat="1" applyFont="1" applyFill="1" applyBorder="1" applyAlignment="1" applyProtection="1">
      <alignment horizontal="center" vertical="center"/>
      <protection/>
    </xf>
    <xf numFmtId="49" fontId="36" fillId="24" borderId="108" xfId="62" applyNumberFormat="1" applyFont="1" applyFill="1" applyBorder="1" applyAlignment="1">
      <alignment horizontal="center" vertical="center" wrapText="1"/>
      <protection/>
    </xf>
    <xf numFmtId="49" fontId="36" fillId="24" borderId="15" xfId="62" applyNumberFormat="1" applyFont="1" applyFill="1" applyBorder="1" applyAlignment="1">
      <alignment horizontal="center" vertical="center" wrapText="1"/>
      <protection/>
    </xf>
    <xf numFmtId="0" fontId="36" fillId="24" borderId="108" xfId="62" applyFont="1" applyFill="1" applyBorder="1" applyAlignment="1">
      <alignment horizontal="center" vertical="center" wrapText="1"/>
      <protection/>
    </xf>
    <xf numFmtId="0" fontId="36" fillId="24" borderId="15" xfId="62" applyFont="1" applyFill="1" applyBorder="1" applyAlignment="1">
      <alignment horizontal="center" vertical="center" wrapText="1"/>
      <protection/>
    </xf>
    <xf numFmtId="0" fontId="36" fillId="24" borderId="109" xfId="62" applyFont="1" applyFill="1" applyBorder="1" applyAlignment="1">
      <alignment horizontal="center" vertical="center" wrapText="1"/>
      <protection/>
    </xf>
    <xf numFmtId="0" fontId="36" fillId="24" borderId="13" xfId="62" applyFont="1" applyFill="1" applyBorder="1" applyAlignment="1">
      <alignment horizontal="center" vertical="center" wrapText="1"/>
      <protection/>
    </xf>
    <xf numFmtId="0" fontId="36" fillId="24" borderId="110" xfId="62" applyFont="1" applyFill="1" applyBorder="1" applyAlignment="1">
      <alignment horizontal="center"/>
      <protection/>
    </xf>
    <xf numFmtId="0" fontId="36" fillId="24" borderId="111" xfId="62" applyFont="1" applyFill="1" applyBorder="1" applyAlignment="1">
      <alignment horizontal="center"/>
      <protection/>
    </xf>
    <xf numFmtId="49" fontId="36" fillId="0" borderId="108" xfId="62" applyNumberFormat="1" applyFont="1" applyBorder="1" applyAlignment="1">
      <alignment horizontal="center" vertical="center" wrapText="1"/>
      <protection/>
    </xf>
    <xf numFmtId="49" fontId="36" fillId="0" borderId="29" xfId="62" applyNumberFormat="1" applyFont="1" applyBorder="1" applyAlignment="1">
      <alignment horizontal="center" vertical="center" wrapText="1"/>
      <protection/>
    </xf>
    <xf numFmtId="0" fontId="36" fillId="0" borderId="111" xfId="64" applyFont="1" applyBorder="1" applyAlignment="1">
      <alignment horizontal="center" vertical="center"/>
      <protection/>
    </xf>
    <xf numFmtId="0" fontId="36" fillId="0" borderId="27" xfId="64" applyFont="1" applyBorder="1" applyAlignment="1">
      <alignment horizontal="center" vertical="center"/>
      <protection/>
    </xf>
    <xf numFmtId="0" fontId="4" fillId="0" borderId="102" xfId="56" applyFont="1" applyBorder="1" applyAlignment="1" applyProtection="1">
      <alignment horizontal="right"/>
      <protection/>
    </xf>
    <xf numFmtId="0" fontId="4" fillId="0" borderId="42" xfId="56" applyFont="1" applyBorder="1" applyAlignment="1" applyProtection="1">
      <alignment horizontal="right"/>
      <protection/>
    </xf>
    <xf numFmtId="0" fontId="4" fillId="0" borderId="79" xfId="56" applyFont="1" applyBorder="1" applyAlignment="1" applyProtection="1">
      <alignment horizontal="right"/>
      <protection/>
    </xf>
    <xf numFmtId="0" fontId="4" fillId="0" borderId="0" xfId="58" applyFont="1" applyAlignment="1" applyProtection="1">
      <alignment horizontal="center"/>
      <protection/>
    </xf>
    <xf numFmtId="0" fontId="6" fillId="0" borderId="0" xfId="58" applyFont="1" applyAlignment="1" applyProtection="1">
      <alignment horizontal="center"/>
      <protection/>
    </xf>
    <xf numFmtId="0" fontId="4" fillId="0" borderId="103" xfId="58" applyFont="1" applyBorder="1" applyAlignment="1" applyProtection="1">
      <alignment horizontal="center" vertical="center"/>
      <protection/>
    </xf>
    <xf numFmtId="0" fontId="4" fillId="0" borderId="104" xfId="58" applyFont="1" applyBorder="1" applyAlignment="1" applyProtection="1">
      <alignment horizontal="center" vertical="center"/>
      <protection/>
    </xf>
    <xf numFmtId="49" fontId="4" fillId="0" borderId="90" xfId="58" applyNumberFormat="1" applyFont="1" applyBorder="1" applyAlignment="1" applyProtection="1">
      <alignment horizontal="center" vertical="center" wrapText="1"/>
      <protection/>
    </xf>
    <xf numFmtId="49" fontId="4" fillId="0" borderId="112" xfId="58" applyNumberFormat="1" applyFont="1" applyBorder="1" applyAlignment="1" applyProtection="1">
      <alignment horizontal="center" vertical="center" wrapText="1"/>
      <protection/>
    </xf>
    <xf numFmtId="49" fontId="4" fillId="0" borderId="58" xfId="58" applyNumberFormat="1" applyFont="1" applyFill="1" applyBorder="1" applyAlignment="1" applyProtection="1">
      <alignment horizontal="center" vertical="center" wrapText="1"/>
      <protection/>
    </xf>
    <xf numFmtId="49" fontId="4" fillId="0" borderId="45" xfId="58" applyNumberFormat="1" applyFont="1" applyFill="1" applyBorder="1" applyAlignment="1" applyProtection="1">
      <alignment horizontal="center" vertical="center" wrapText="1"/>
      <protection/>
    </xf>
    <xf numFmtId="49" fontId="4" fillId="0" borderId="28" xfId="58" applyNumberFormat="1" applyFont="1" applyFill="1" applyBorder="1" applyAlignment="1" applyProtection="1">
      <alignment horizontal="center" vertical="center" wrapText="1"/>
      <protection/>
    </xf>
    <xf numFmtId="0" fontId="4" fillId="0" borderId="100" xfId="58" applyNumberFormat="1" applyFont="1" applyBorder="1" applyAlignment="1" applyProtection="1">
      <alignment horizontal="center" vertical="center" wrapText="1"/>
      <protection/>
    </xf>
    <xf numFmtId="0" fontId="4" fillId="0" borderId="20" xfId="58" applyNumberFormat="1" applyFont="1" applyBorder="1" applyAlignment="1" applyProtection="1">
      <alignment horizontal="center" vertical="center" wrapText="1"/>
      <protection/>
    </xf>
    <xf numFmtId="0" fontId="4" fillId="0" borderId="27" xfId="58" applyNumberFormat="1" applyFont="1" applyBorder="1" applyAlignment="1" applyProtection="1">
      <alignment horizontal="center" vertical="center" wrapText="1"/>
      <protection/>
    </xf>
    <xf numFmtId="49" fontId="4" fillId="0" borderId="48" xfId="58" applyNumberFormat="1" applyFont="1" applyBorder="1" applyAlignment="1" applyProtection="1">
      <alignment horizontal="center" vertical="center" wrapText="1"/>
      <protection/>
    </xf>
    <xf numFmtId="49" fontId="4" fillId="0" borderId="72" xfId="5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rmal 6" xfId="61"/>
    <cellStyle name="Normal 7" xfId="62"/>
    <cellStyle name="Normal_2008_IC-Sumarni pregled tabela_ElEn" xfId="63"/>
    <cellStyle name="Normal_EEB  I-XII  2005" xfId="64"/>
    <cellStyle name="Normal_IC-EK-G Distribucija 20-zahtev" xfId="65"/>
    <cellStyle name="Normalan_PD ED JUGOISTOK KOREKCIJA INVESTICIJA-ZA SLANJE 03.02.2009." xfId="66"/>
    <cellStyle name="Note" xfId="67"/>
    <cellStyle name="Output" xfId="68"/>
    <cellStyle name="Percent" xfId="69"/>
    <cellStyle name="Percent 2" xfId="70"/>
    <cellStyle name="Percent 3" xfId="71"/>
    <cellStyle name="Standard_A" xfId="72"/>
    <cellStyle name="Standard_A_1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228600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047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H35"/>
  <sheetViews>
    <sheetView showGridLines="0" showZeros="0" tabSelected="1" zoomScalePageLayoutView="0" workbookViewId="0" topLeftCell="A1">
      <selection activeCell="C19" sqref="C19"/>
    </sheetView>
  </sheetViews>
  <sheetFormatPr defaultColWidth="9.140625" defaultRowHeight="12.75"/>
  <cols>
    <col min="1" max="1" width="27.7109375" style="10" customWidth="1"/>
    <col min="2" max="2" width="19.00390625" style="10" customWidth="1"/>
    <col min="3" max="11" width="10.7109375" style="10" customWidth="1"/>
    <col min="12" max="16384" width="9.140625" style="10" customWidth="1"/>
  </cols>
  <sheetData>
    <row r="1" s="80" customFormat="1" ht="12.75"/>
    <row r="2" s="80" customFormat="1" ht="12.75"/>
    <row r="3" s="80" customFormat="1" ht="12.75"/>
    <row r="4" s="80" customFormat="1" ht="12.75"/>
    <row r="5" s="80" customFormat="1" ht="12.75"/>
    <row r="6" s="75" customFormat="1" ht="12.75"/>
    <row r="7" s="75" customFormat="1" ht="12.75"/>
    <row r="8" s="75" customFormat="1" ht="12.75"/>
    <row r="9" s="75" customFormat="1" ht="12.75"/>
    <row r="10" spans="1:4" s="76" customFormat="1" ht="12.75">
      <c r="A10" s="10" t="s">
        <v>279</v>
      </c>
      <c r="B10" s="75"/>
      <c r="C10" s="75"/>
      <c r="D10" s="75"/>
    </row>
    <row r="11" s="76" customFormat="1" ht="12.75">
      <c r="D11" s="75"/>
    </row>
    <row r="12" spans="1:2" s="75" customFormat="1" ht="12.75">
      <c r="A12" s="671" t="s">
        <v>479</v>
      </c>
      <c r="B12" s="75" t="s">
        <v>278</v>
      </c>
    </row>
    <row r="13" s="75" customFormat="1" ht="12.75"/>
    <row r="14" s="75" customFormat="1" ht="12.75"/>
    <row r="15" spans="1:8" s="75" customFormat="1" ht="12.75">
      <c r="A15" s="75" t="s">
        <v>54</v>
      </c>
      <c r="C15" s="816"/>
      <c r="D15" s="816"/>
      <c r="E15" s="816"/>
      <c r="F15" s="816"/>
      <c r="G15" s="816"/>
      <c r="H15" s="816"/>
    </row>
    <row r="16" spans="1:8" s="75" customFormat="1" ht="12.75">
      <c r="A16" s="75" t="s">
        <v>84</v>
      </c>
      <c r="C16" s="816"/>
      <c r="D16" s="816"/>
      <c r="E16" s="816"/>
      <c r="F16" s="816"/>
      <c r="G16" s="816"/>
      <c r="H16" s="816"/>
    </row>
    <row r="17" spans="1:8" s="75" customFormat="1" ht="12.75">
      <c r="A17" s="333" t="s">
        <v>280</v>
      </c>
      <c r="C17" s="816"/>
      <c r="D17" s="816"/>
      <c r="E17" s="816"/>
      <c r="F17" s="816"/>
      <c r="G17" s="816"/>
      <c r="H17" s="816"/>
    </row>
    <row r="18" s="75" customFormat="1" ht="12.75"/>
    <row r="19" spans="1:3" s="75" customFormat="1" ht="12.75">
      <c r="A19" s="75" t="s">
        <v>133</v>
      </c>
      <c r="C19" s="670">
        <v>2017</v>
      </c>
    </row>
    <row r="20" s="75" customFormat="1" ht="12.75"/>
    <row r="21" spans="1:8" s="75" customFormat="1" ht="12.75">
      <c r="A21" s="75" t="s">
        <v>55</v>
      </c>
      <c r="C21" s="816"/>
      <c r="D21" s="816"/>
      <c r="E21" s="816"/>
      <c r="F21" s="816"/>
      <c r="G21" s="816"/>
      <c r="H21" s="816"/>
    </row>
    <row r="22" s="75" customFormat="1" ht="12.75"/>
    <row r="23" spans="1:8" s="75" customFormat="1" ht="12.75">
      <c r="A23" s="75" t="s">
        <v>56</v>
      </c>
      <c r="B23" s="75" t="s">
        <v>14</v>
      </c>
      <c r="C23" s="816"/>
      <c r="D23" s="816"/>
      <c r="E23" s="816"/>
      <c r="F23" s="816"/>
      <c r="G23" s="816"/>
      <c r="H23" s="816"/>
    </row>
    <row r="24" s="75" customFormat="1" ht="12.75"/>
    <row r="25" spans="2:8" s="75" customFormat="1" ht="12.75">
      <c r="B25" s="75" t="s">
        <v>15</v>
      </c>
      <c r="C25" s="816"/>
      <c r="D25" s="816"/>
      <c r="E25" s="816"/>
      <c r="F25" s="816"/>
      <c r="G25" s="816"/>
      <c r="H25" s="816"/>
    </row>
    <row r="26" s="75" customFormat="1" ht="12.75"/>
    <row r="27" spans="2:8" s="75" customFormat="1" ht="12.75">
      <c r="B27" s="75" t="s">
        <v>45</v>
      </c>
      <c r="C27" s="816"/>
      <c r="D27" s="816"/>
      <c r="E27" s="816"/>
      <c r="F27" s="816"/>
      <c r="G27" s="816"/>
      <c r="H27" s="816"/>
    </row>
    <row r="28" s="75" customFormat="1" ht="12.75"/>
    <row r="29" spans="1:8" s="76" customFormat="1" ht="12.75">
      <c r="A29" s="76" t="s">
        <v>95</v>
      </c>
      <c r="C29" s="816"/>
      <c r="D29" s="816"/>
      <c r="E29" s="816"/>
      <c r="F29" s="816"/>
      <c r="G29" s="816"/>
      <c r="H29" s="816"/>
    </row>
    <row r="30" s="76" customFormat="1" ht="12.75"/>
    <row r="31" s="76" customFormat="1" ht="12.75"/>
    <row r="32" s="76" customFormat="1" ht="12.75">
      <c r="A32" s="76" t="s">
        <v>82</v>
      </c>
    </row>
    <row r="33" spans="1:5" s="76" customFormat="1" ht="12.75" customHeight="1">
      <c r="A33" s="13" t="s">
        <v>83</v>
      </c>
      <c r="B33" s="77"/>
      <c r="C33" s="672"/>
      <c r="D33" s="672"/>
      <c r="E33" s="672"/>
    </row>
    <row r="34" s="76" customFormat="1" ht="6.75" customHeight="1"/>
    <row r="35" spans="1:8" s="76" customFormat="1" ht="26.25" customHeight="1">
      <c r="A35" s="815"/>
      <c r="B35" s="815"/>
      <c r="C35" s="815"/>
      <c r="D35" s="815"/>
      <c r="E35" s="815"/>
      <c r="F35" s="815"/>
      <c r="G35" s="815"/>
      <c r="H35" s="815"/>
    </row>
    <row r="36" s="76" customFormat="1" ht="12.75"/>
    <row r="37" s="76" customFormat="1" ht="12.75"/>
    <row r="38" s="76" customFormat="1" ht="12.75"/>
    <row r="39" s="76" customFormat="1" ht="12.75"/>
    <row r="40" s="76" customFormat="1" ht="12.75"/>
    <row r="41" s="76" customFormat="1" ht="12.75"/>
    <row r="42" s="76" customFormat="1" ht="12.75"/>
    <row r="43" s="76" customFormat="1" ht="12.75"/>
    <row r="44" s="76" customFormat="1" ht="12.75"/>
    <row r="45" s="76" customFormat="1" ht="12.75"/>
    <row r="46" s="76" customFormat="1" ht="12.75"/>
    <row r="47" s="76" customFormat="1" ht="12.75"/>
    <row r="48" s="76" customFormat="1" ht="12.75"/>
    <row r="49" s="76" customFormat="1" ht="12.75"/>
    <row r="50" s="76" customFormat="1" ht="12.75"/>
    <row r="51" s="76" customFormat="1" ht="12.75"/>
    <row r="52" s="76" customFormat="1" ht="12.75"/>
    <row r="53" s="76" customFormat="1" ht="12.75"/>
    <row r="54" s="76" customFormat="1" ht="12.75"/>
    <row r="55" s="76" customFormat="1" ht="12.75"/>
    <row r="56" s="76" customFormat="1" ht="12.75"/>
    <row r="57" s="76" customFormat="1" ht="12.75"/>
    <row r="58" s="76" customFormat="1" ht="12.75"/>
    <row r="59" s="76" customFormat="1" ht="12.75"/>
    <row r="60" s="76" customFormat="1" ht="12.75"/>
    <row r="61" s="76" customFormat="1" ht="12.75"/>
    <row r="62" s="76" customFormat="1" ht="12.75"/>
    <row r="63" s="76" customFormat="1" ht="12.75"/>
    <row r="64" s="76" customFormat="1" ht="12.75"/>
    <row r="65" s="76" customFormat="1" ht="12.75"/>
    <row r="66" s="76" customFormat="1" ht="12.75"/>
    <row r="67" s="76" customFormat="1" ht="12.75"/>
    <row r="68" s="76" customFormat="1" ht="12.75"/>
    <row r="69" s="76" customFormat="1" ht="12.75"/>
    <row r="70" s="76" customFormat="1" ht="12.75"/>
    <row r="71" s="76" customFormat="1" ht="12.75"/>
    <row r="72" s="76" customFormat="1" ht="12.75"/>
    <row r="73" s="76" customFormat="1" ht="12.75"/>
    <row r="74" s="76" customFormat="1" ht="12.75"/>
    <row r="75" s="76" customFormat="1" ht="12.75"/>
    <row r="76" s="76" customFormat="1" ht="12.75"/>
    <row r="77" s="76" customFormat="1" ht="12.75"/>
    <row r="78" s="76" customFormat="1" ht="12.75"/>
    <row r="79" s="76" customFormat="1" ht="12.75"/>
    <row r="80" s="76" customFormat="1" ht="12.75"/>
    <row r="81" s="76" customFormat="1" ht="12.75"/>
    <row r="82" s="76" customFormat="1" ht="12.75"/>
    <row r="83" s="76" customFormat="1" ht="12.75"/>
    <row r="84" s="76" customFormat="1" ht="12.75"/>
    <row r="85" s="76" customFormat="1" ht="12.75"/>
    <row r="86" s="76" customFormat="1" ht="12.75"/>
    <row r="87" s="76" customFormat="1" ht="12.75"/>
    <row r="88" s="76" customFormat="1" ht="12.75"/>
    <row r="89" s="76" customFormat="1" ht="12.75"/>
    <row r="90" s="76" customFormat="1" ht="12.75"/>
    <row r="91" s="76" customFormat="1" ht="12.75"/>
    <row r="92" s="76" customFormat="1" ht="12.75"/>
    <row r="93" s="76" customFormat="1" ht="12.75"/>
    <row r="94" s="76" customFormat="1" ht="12.75"/>
    <row r="95" s="76" customFormat="1" ht="12.75"/>
    <row r="96" s="76" customFormat="1" ht="12.75"/>
    <row r="97" s="76" customFormat="1" ht="12.75"/>
    <row r="98" s="76" customFormat="1" ht="12.75"/>
    <row r="99" s="76" customFormat="1" ht="12.75"/>
    <row r="100" s="76" customFormat="1" ht="12.75"/>
    <row r="101" s="76" customFormat="1" ht="12.75"/>
    <row r="102" s="76" customFormat="1" ht="12.75"/>
    <row r="103" s="76" customFormat="1" ht="12.75"/>
    <row r="104" s="76" customFormat="1" ht="12.75"/>
    <row r="105" s="76" customFormat="1" ht="12.75"/>
    <row r="106" s="76" customFormat="1" ht="12.75"/>
    <row r="107" s="76" customFormat="1" ht="12.75"/>
    <row r="108" s="76" customFormat="1" ht="12.75"/>
    <row r="109" s="76" customFormat="1" ht="12.75"/>
    <row r="110" s="76" customFormat="1" ht="12.75"/>
    <row r="111" s="76" customFormat="1" ht="12.75"/>
    <row r="112" s="76" customFormat="1" ht="12.75"/>
    <row r="113" s="76" customFormat="1" ht="12.75"/>
    <row r="114" s="76" customFormat="1" ht="12.75"/>
    <row r="115" s="76" customFormat="1" ht="12.75"/>
    <row r="116" s="76" customFormat="1" ht="12.75"/>
    <row r="117" s="76" customFormat="1" ht="12.75"/>
    <row r="118" s="76" customFormat="1" ht="12.75"/>
    <row r="119" s="76" customFormat="1" ht="12.75"/>
    <row r="120" s="76" customFormat="1" ht="12.75"/>
    <row r="121" s="76" customFormat="1" ht="12.75"/>
    <row r="122" s="76" customFormat="1" ht="12.75"/>
    <row r="123" s="76" customFormat="1" ht="12.75"/>
    <row r="124" s="76" customFormat="1" ht="12.75"/>
    <row r="125" s="76" customFormat="1" ht="12.75"/>
    <row r="126" s="76" customFormat="1" ht="12.75"/>
    <row r="127" s="76" customFormat="1" ht="12.75"/>
    <row r="128" s="76" customFormat="1" ht="12.75"/>
    <row r="129" s="76" customFormat="1" ht="12.75"/>
    <row r="130" s="76" customFormat="1" ht="12.75"/>
    <row r="131" s="76" customFormat="1" ht="12.75"/>
    <row r="132" s="76" customFormat="1" ht="12.75"/>
    <row r="133" s="76" customFormat="1" ht="12.75"/>
    <row r="134" s="76" customFormat="1" ht="12.75"/>
    <row r="135" s="76" customFormat="1" ht="12.75"/>
    <row r="136" s="76" customFormat="1" ht="12.75"/>
    <row r="137" s="76" customFormat="1" ht="12.75"/>
    <row r="138" s="76" customFormat="1" ht="12.75"/>
    <row r="139" s="76" customFormat="1" ht="12.75"/>
    <row r="140" s="76" customFormat="1" ht="12.75"/>
    <row r="141" s="76" customFormat="1" ht="12.75"/>
    <row r="142" s="76" customFormat="1" ht="12.75"/>
    <row r="143" s="76" customFormat="1" ht="12.75"/>
    <row r="144" s="76" customFormat="1" ht="12.75"/>
    <row r="145" s="76" customFormat="1" ht="12.75"/>
    <row r="146" s="76" customFormat="1" ht="12.75"/>
    <row r="147" s="76" customFormat="1" ht="12.75"/>
    <row r="148" s="76" customFormat="1" ht="12.75"/>
    <row r="149" s="76" customFormat="1" ht="12.75"/>
    <row r="150" s="76" customFormat="1" ht="12.75"/>
    <row r="151" s="76" customFormat="1" ht="12.75"/>
    <row r="152" s="76" customFormat="1" ht="12.75"/>
    <row r="153" s="76" customFormat="1" ht="12.75"/>
    <row r="154" s="76" customFormat="1" ht="12.75"/>
    <row r="155" s="76" customFormat="1" ht="12.75"/>
    <row r="156" s="76" customFormat="1" ht="12.75"/>
    <row r="157" s="76" customFormat="1" ht="12.75"/>
    <row r="158" s="76" customFormat="1" ht="12.75"/>
    <row r="159" s="76" customFormat="1" ht="12.75"/>
    <row r="160" s="76" customFormat="1" ht="12.75"/>
    <row r="161" s="76" customFormat="1" ht="12.75"/>
    <row r="162" s="76" customFormat="1" ht="12.75"/>
    <row r="163" s="76" customFormat="1" ht="12.75"/>
    <row r="164" s="76" customFormat="1" ht="12.75"/>
    <row r="165" s="76" customFormat="1" ht="12.75"/>
    <row r="166" s="76" customFormat="1" ht="12.75"/>
    <row r="167" s="76" customFormat="1" ht="12.75"/>
    <row r="168" s="76" customFormat="1" ht="12.75"/>
    <row r="169" s="76" customFormat="1" ht="12.75"/>
    <row r="170" s="76" customFormat="1" ht="12.75"/>
    <row r="171" s="76" customFormat="1" ht="12.75"/>
    <row r="172" s="76" customFormat="1" ht="12.75"/>
    <row r="173" s="76" customFormat="1" ht="12.75"/>
    <row r="174" s="76" customFormat="1" ht="12.75"/>
    <row r="175" s="76" customFormat="1" ht="12.75"/>
    <row r="176" s="76" customFormat="1" ht="12.75"/>
    <row r="177" s="76" customFormat="1" ht="12.75"/>
    <row r="178" s="76" customFormat="1" ht="12.75"/>
    <row r="179" s="76" customFormat="1" ht="12.75"/>
    <row r="180" s="76" customFormat="1" ht="12.75"/>
    <row r="181" s="76" customFormat="1" ht="12.75"/>
    <row r="182" s="76" customFormat="1" ht="12.75"/>
    <row r="183" s="76" customFormat="1" ht="12.75"/>
    <row r="184" s="76" customFormat="1" ht="12.75"/>
    <row r="185" s="76" customFormat="1" ht="12.75"/>
    <row r="186" s="76" customFormat="1" ht="12.75"/>
    <row r="187" s="76" customFormat="1" ht="12.75"/>
    <row r="188" s="76" customFormat="1" ht="12.75"/>
    <row r="189" s="76" customFormat="1" ht="12.75"/>
    <row r="190" s="76" customFormat="1" ht="12.75"/>
    <row r="191" s="76" customFormat="1" ht="12.75"/>
    <row r="192" s="76" customFormat="1" ht="12.75"/>
    <row r="193" s="76" customFormat="1" ht="12.75"/>
    <row r="194" s="76" customFormat="1" ht="12.75"/>
    <row r="195" s="76" customFormat="1" ht="12.75"/>
    <row r="196" s="76" customFormat="1" ht="12.75"/>
    <row r="197" s="76" customFormat="1" ht="12.75"/>
    <row r="198" s="76" customFormat="1" ht="12.75"/>
    <row r="199" s="76" customFormat="1" ht="12.75"/>
    <row r="200" s="76" customFormat="1" ht="12.75"/>
    <row r="201" s="76" customFormat="1" ht="12.75"/>
    <row r="202" s="76" customFormat="1" ht="12.75"/>
    <row r="203" s="76" customFormat="1" ht="12.75"/>
    <row r="204" s="76" customFormat="1" ht="12.75"/>
    <row r="205" s="76" customFormat="1" ht="12.75"/>
    <row r="206" s="76" customFormat="1" ht="12.75"/>
    <row r="207" s="76" customFormat="1" ht="12.75"/>
    <row r="208" s="76" customFormat="1" ht="12.75"/>
    <row r="209" s="76" customFormat="1" ht="12.75"/>
    <row r="210" s="76" customFormat="1" ht="12.75"/>
    <row r="211" s="76" customFormat="1" ht="12.75"/>
    <row r="212" s="76" customFormat="1" ht="12.75"/>
    <row r="213" s="76" customFormat="1" ht="12.75"/>
    <row r="214" s="76" customFormat="1" ht="12.75"/>
    <row r="215" s="76" customFormat="1" ht="12.75"/>
    <row r="216" s="76" customFormat="1" ht="12.75"/>
    <row r="217" s="76" customFormat="1" ht="12.75"/>
    <row r="218" s="76" customFormat="1" ht="12.75"/>
    <row r="219" s="76" customFormat="1" ht="12.75"/>
    <row r="220" s="76" customFormat="1" ht="12.75"/>
    <row r="221" s="76" customFormat="1" ht="12.75"/>
    <row r="222" s="76" customFormat="1" ht="12.75"/>
    <row r="223" s="76" customFormat="1" ht="12.75"/>
    <row r="224" s="76" customFormat="1" ht="12.75"/>
    <row r="225" s="76" customFormat="1" ht="12.75"/>
    <row r="226" s="76" customFormat="1" ht="12.75"/>
    <row r="227" s="76" customFormat="1" ht="12.75"/>
    <row r="228" s="76" customFormat="1" ht="12.75"/>
    <row r="229" s="76" customFormat="1" ht="12.75"/>
    <row r="230" s="76" customFormat="1" ht="12.75"/>
    <row r="231" s="76" customFormat="1" ht="12.75"/>
    <row r="232" s="76" customFormat="1" ht="12.75"/>
    <row r="233" s="76" customFormat="1" ht="12.75"/>
    <row r="234" s="76" customFormat="1" ht="12.75"/>
    <row r="235" s="76" customFormat="1" ht="12.75"/>
    <row r="236" s="76" customFormat="1" ht="12.75"/>
    <row r="237" s="76" customFormat="1" ht="12.75"/>
    <row r="238" s="76" customFormat="1" ht="12.75"/>
    <row r="239" s="76" customFormat="1" ht="12.75"/>
    <row r="240" s="76" customFormat="1" ht="12.75"/>
    <row r="241" s="76" customFormat="1" ht="12.75"/>
    <row r="242" s="76" customFormat="1" ht="12.75"/>
    <row r="243" s="76" customFormat="1" ht="12.75"/>
    <row r="244" s="76" customFormat="1" ht="12.75"/>
    <row r="245" s="76" customFormat="1" ht="12.75"/>
    <row r="246" s="76" customFormat="1" ht="12.75"/>
    <row r="247" s="76" customFormat="1" ht="12.75"/>
    <row r="248" s="76" customFormat="1" ht="12.75"/>
    <row r="249" s="76" customFormat="1" ht="12.75"/>
    <row r="250" s="76" customFormat="1" ht="12.75"/>
    <row r="251" s="76" customFormat="1" ht="12.75"/>
    <row r="252" s="76" customFormat="1" ht="12.75"/>
    <row r="253" s="76" customFormat="1" ht="12.75"/>
    <row r="254" s="76" customFormat="1" ht="12.75"/>
    <row r="255" s="76" customFormat="1" ht="12.75"/>
    <row r="256" s="76" customFormat="1" ht="12.75"/>
    <row r="257" s="76" customFormat="1" ht="12.75"/>
    <row r="258" s="76" customFormat="1" ht="12.75"/>
    <row r="259" s="76" customFormat="1" ht="12.75"/>
    <row r="260" s="76" customFormat="1" ht="12.75"/>
    <row r="261" s="76" customFormat="1" ht="12.75"/>
    <row r="262" s="76" customFormat="1" ht="12.75"/>
    <row r="263" s="76" customFormat="1" ht="12.75"/>
    <row r="264" s="76" customFormat="1" ht="12.75"/>
    <row r="265" s="76" customFormat="1" ht="12.75"/>
    <row r="266" s="76" customFormat="1" ht="12.75"/>
    <row r="267" s="76" customFormat="1" ht="12.75"/>
    <row r="268" s="76" customFormat="1" ht="12.75"/>
    <row r="269" s="76" customFormat="1" ht="12.75"/>
    <row r="270" s="76" customFormat="1" ht="12.75"/>
    <row r="271" s="76" customFormat="1" ht="12.75"/>
    <row r="272" s="76" customFormat="1" ht="12.75"/>
    <row r="273" s="76" customFormat="1" ht="12.75"/>
    <row r="274" s="76" customFormat="1" ht="12.75"/>
    <row r="275" s="76" customFormat="1" ht="12.75"/>
    <row r="276" s="76" customFormat="1" ht="12.75"/>
    <row r="277" s="76" customFormat="1" ht="12.75"/>
    <row r="278" s="76" customFormat="1" ht="12.75"/>
    <row r="279" s="76" customFormat="1" ht="12.75"/>
    <row r="280" s="76" customFormat="1" ht="12.75"/>
    <row r="281" s="76" customFormat="1" ht="12.75"/>
    <row r="282" s="76" customFormat="1" ht="12.75"/>
    <row r="283" s="76" customFormat="1" ht="12.75"/>
    <row r="284" s="76" customFormat="1" ht="12.75"/>
    <row r="285" s="76" customFormat="1" ht="12.75"/>
    <row r="286" s="76" customFormat="1" ht="12.75"/>
    <row r="287" s="76" customFormat="1" ht="12.75"/>
    <row r="288" s="76" customFormat="1" ht="12.75"/>
    <row r="289" s="76" customFormat="1" ht="12.75"/>
    <row r="290" s="76" customFormat="1" ht="12.75"/>
    <row r="291" s="76" customFormat="1" ht="12.75"/>
    <row r="292" s="76" customFormat="1" ht="12.75"/>
    <row r="293" s="76" customFormat="1" ht="12.75"/>
    <row r="294" s="76" customFormat="1" ht="12.75"/>
    <row r="295" s="76" customFormat="1" ht="12.75"/>
    <row r="296" s="76" customFormat="1" ht="12.75"/>
    <row r="297" s="76" customFormat="1" ht="12.75"/>
    <row r="298" s="76" customFormat="1" ht="12.75"/>
    <row r="299" s="76" customFormat="1" ht="12.75"/>
    <row r="300" s="76" customFormat="1" ht="12.75"/>
    <row r="301" s="76" customFormat="1" ht="12.75"/>
    <row r="302" s="76" customFormat="1" ht="12.75"/>
    <row r="303" s="76" customFormat="1" ht="12.75"/>
    <row r="304" s="76" customFormat="1" ht="12.75"/>
    <row r="305" s="76" customFormat="1" ht="12.75"/>
    <row r="306" s="76" customFormat="1" ht="12.75"/>
    <row r="307" s="76" customFormat="1" ht="12.75"/>
    <row r="308" s="76" customFormat="1" ht="12.75"/>
    <row r="309" s="76" customFormat="1" ht="12.75"/>
    <row r="310" s="76" customFormat="1" ht="12.75"/>
    <row r="311" s="76" customFormat="1" ht="12.75"/>
    <row r="312" s="76" customFormat="1" ht="12.75"/>
    <row r="313" s="76" customFormat="1" ht="12.75"/>
    <row r="314" s="76" customFormat="1" ht="12.75"/>
    <row r="315" s="76" customFormat="1" ht="12.75"/>
    <row r="316" s="76" customFormat="1" ht="12.75"/>
    <row r="317" s="76" customFormat="1" ht="12.75"/>
    <row r="318" s="76" customFormat="1" ht="12.75"/>
    <row r="319" s="76" customFormat="1" ht="12.75"/>
    <row r="320" s="76" customFormat="1" ht="12.75"/>
    <row r="321" s="76" customFormat="1" ht="12.75"/>
    <row r="322" s="76" customFormat="1" ht="12.75"/>
    <row r="323" s="76" customFormat="1" ht="12.75"/>
    <row r="324" s="76" customFormat="1" ht="12.75"/>
    <row r="325" s="76" customFormat="1" ht="12.75"/>
    <row r="326" s="76" customFormat="1" ht="12.75"/>
  </sheetData>
  <sheetProtection selectLockedCells="1"/>
  <mergeCells count="9">
    <mergeCell ref="A35:H35"/>
    <mergeCell ref="C17:H17"/>
    <mergeCell ref="C27:H27"/>
    <mergeCell ref="C29:H29"/>
    <mergeCell ref="C15:H15"/>
    <mergeCell ref="C21:H21"/>
    <mergeCell ref="C23:H23"/>
    <mergeCell ref="C25:H25"/>
    <mergeCell ref="C16:H16"/>
  </mergeCells>
  <printOptions horizontalCentered="1"/>
  <pageMargins left="0.2362204724409449" right="0.2362204724409449" top="0.5118110236220472" bottom="0.5118110236220472" header="0.2362204724409449" footer="0.2362204724409449"/>
  <pageSetup fitToHeight="1" fitToWidth="1" horizontalDpi="600" verticalDpi="600" orientation="landscape" paperSize="9" r:id="rId2"/>
  <headerFooter alignWithMargins="0">
    <oddFooter>&amp;RСтрана &amp;P од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6"/>
  <sheetViews>
    <sheetView showGridLines="0" showZeros="0" zoomScalePageLayoutView="0" workbookViewId="0" topLeftCell="A1">
      <selection activeCell="A1" sqref="A1"/>
    </sheetView>
  </sheetViews>
  <sheetFormatPr defaultColWidth="8.8515625" defaultRowHeight="30" customHeight="1"/>
  <cols>
    <col min="1" max="1" width="3.140625" style="15" customWidth="1"/>
    <col min="2" max="2" width="6.140625" style="9" customWidth="1"/>
    <col min="3" max="3" width="37.00390625" style="9" customWidth="1"/>
    <col min="4" max="4" width="10.28125" style="9" customWidth="1"/>
    <col min="5" max="5" width="12.421875" style="9" customWidth="1"/>
    <col min="6" max="18" width="8.7109375" style="9" customWidth="1"/>
    <col min="19" max="16384" width="8.8515625" style="9" customWidth="1"/>
  </cols>
  <sheetData>
    <row r="1" spans="1:65" ht="12.75">
      <c r="A1" s="9" t="s">
        <v>116</v>
      </c>
      <c r="B1" s="15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</row>
    <row r="2" spans="1:65" ht="12.75">
      <c r="A2" s="7"/>
      <c r="B2" s="8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</row>
    <row r="3" spans="1:65" ht="12.75">
      <c r="A3" s="7"/>
      <c r="B3" s="135" t="str">
        <f>+CONCATENATE('Poc. strana'!$A$15," ",'Poc. strana'!$C$15)</f>
        <v>Назив енергетског субјекта: 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</row>
    <row r="4" spans="1:19" ht="12.75">
      <c r="A4" s="7"/>
      <c r="B4" s="14" t="str">
        <f>+CONCATENATE('Poc. strana'!$A$29," ",'Poc. strana'!$C$29)</f>
        <v>Датум обраде: </v>
      </c>
      <c r="C4" s="7"/>
      <c r="D4" s="7"/>
      <c r="Q4" s="36"/>
      <c r="R4" s="451"/>
      <c r="S4" s="36"/>
    </row>
    <row r="5" spans="17:19" ht="19.5" customHeight="1">
      <c r="Q5" s="36"/>
      <c r="R5" s="451"/>
      <c r="S5" s="36"/>
    </row>
    <row r="6" spans="1:19" ht="18" customHeight="1">
      <c r="A6" s="9"/>
      <c r="B6" s="14"/>
      <c r="Q6" s="36"/>
      <c r="R6" s="36"/>
      <c r="S6" s="36"/>
    </row>
    <row r="7" spans="1:18" ht="18" customHeight="1">
      <c r="A7" s="9"/>
      <c r="B7" s="853" t="s">
        <v>420</v>
      </c>
      <c r="C7" s="853"/>
      <c r="D7" s="853"/>
      <c r="E7" s="853"/>
      <c r="F7" s="853"/>
      <c r="G7" s="853"/>
      <c r="H7" s="853"/>
      <c r="I7" s="853"/>
      <c r="J7" s="853"/>
      <c r="K7" s="853"/>
      <c r="L7" s="853"/>
      <c r="M7" s="853"/>
      <c r="N7" s="853"/>
      <c r="O7" s="853"/>
      <c r="P7" s="853"/>
      <c r="Q7" s="853"/>
      <c r="R7" s="853"/>
    </row>
    <row r="8" spans="1:21" ht="19.5" customHeight="1">
      <c r="A8" s="9"/>
      <c r="B8" s="61"/>
      <c r="C8" s="61"/>
      <c r="D8" s="61"/>
      <c r="E8" s="61"/>
      <c r="F8" s="61"/>
      <c r="G8" s="61"/>
      <c r="H8" s="61"/>
      <c r="T8" s="450"/>
      <c r="U8" s="450"/>
    </row>
    <row r="9" spans="1:21" ht="19.5" customHeight="1" thickBot="1">
      <c r="A9" s="9"/>
      <c r="B9" s="61"/>
      <c r="C9" s="61"/>
      <c r="D9" s="61"/>
      <c r="E9" s="61"/>
      <c r="F9" s="61"/>
      <c r="G9" s="61"/>
      <c r="H9" s="61"/>
      <c r="T9" s="450"/>
      <c r="U9" s="450"/>
    </row>
    <row r="10" spans="2:18" ht="30" customHeight="1" thickTop="1">
      <c r="B10" s="874" t="str">
        <f>"Остварење "&amp;'Poc. strana'!$C$19&amp;". године"</f>
        <v>Остварење 2017. године</v>
      </c>
      <c r="C10" s="875"/>
      <c r="D10" s="875"/>
      <c r="E10" s="875"/>
      <c r="F10" s="875"/>
      <c r="G10" s="875"/>
      <c r="H10" s="875"/>
      <c r="I10" s="875"/>
      <c r="J10" s="875"/>
      <c r="K10" s="875"/>
      <c r="L10" s="875"/>
      <c r="M10" s="875"/>
      <c r="N10" s="875"/>
      <c r="O10" s="875"/>
      <c r="P10" s="875"/>
      <c r="Q10" s="875"/>
      <c r="R10" s="876"/>
    </row>
    <row r="11" spans="2:18" ht="30" customHeight="1">
      <c r="B11" s="39" t="s">
        <v>7</v>
      </c>
      <c r="C11" s="40" t="s">
        <v>32</v>
      </c>
      <c r="D11" s="40" t="s">
        <v>81</v>
      </c>
      <c r="E11" s="40" t="s">
        <v>143</v>
      </c>
      <c r="F11" s="64" t="s">
        <v>11</v>
      </c>
      <c r="G11" s="64" t="s">
        <v>12</v>
      </c>
      <c r="H11" s="64" t="s">
        <v>13</v>
      </c>
      <c r="I11" s="85" t="s">
        <v>134</v>
      </c>
      <c r="J11" s="85" t="s">
        <v>135</v>
      </c>
      <c r="K11" s="85" t="s">
        <v>136</v>
      </c>
      <c r="L11" s="85" t="s">
        <v>137</v>
      </c>
      <c r="M11" s="85" t="s">
        <v>138</v>
      </c>
      <c r="N11" s="85" t="s">
        <v>139</v>
      </c>
      <c r="O11" s="85" t="s">
        <v>140</v>
      </c>
      <c r="P11" s="85" t="s">
        <v>147</v>
      </c>
      <c r="Q11" s="85" t="s">
        <v>148</v>
      </c>
      <c r="R11" s="65" t="s">
        <v>149</v>
      </c>
    </row>
    <row r="12" spans="2:18" ht="30" customHeight="1">
      <c r="B12" s="86" t="s">
        <v>60</v>
      </c>
      <c r="C12" s="87" t="s">
        <v>318</v>
      </c>
      <c r="D12" s="88" t="s">
        <v>251</v>
      </c>
      <c r="E12" s="71" t="s">
        <v>262</v>
      </c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3">
        <f>SUM(F12:Q12)</f>
        <v>0</v>
      </c>
    </row>
    <row r="13" spans="2:18" ht="30" customHeight="1">
      <c r="B13" s="115" t="s">
        <v>63</v>
      </c>
      <c r="C13" s="116" t="s">
        <v>514</v>
      </c>
      <c r="D13" s="88" t="s">
        <v>175</v>
      </c>
      <c r="E13" s="71" t="s">
        <v>122</v>
      </c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445">
        <f>IF(R12=0,,R14/R12)</f>
        <v>0</v>
      </c>
    </row>
    <row r="14" spans="2:18" ht="30" customHeight="1">
      <c r="B14" s="115" t="s">
        <v>71</v>
      </c>
      <c r="C14" s="116" t="s">
        <v>252</v>
      </c>
      <c r="D14" s="88" t="s">
        <v>123</v>
      </c>
      <c r="E14" s="71" t="s">
        <v>262</v>
      </c>
      <c r="F14" s="264">
        <f>+F12*F13</f>
        <v>0</v>
      </c>
      <c r="G14" s="264">
        <f aca="true" t="shared" si="0" ref="G14:Q14">+G12*G13</f>
        <v>0</v>
      </c>
      <c r="H14" s="264">
        <f t="shared" si="0"/>
        <v>0</v>
      </c>
      <c r="I14" s="264">
        <f t="shared" si="0"/>
        <v>0</v>
      </c>
      <c r="J14" s="264">
        <f t="shared" si="0"/>
        <v>0</v>
      </c>
      <c r="K14" s="264">
        <f t="shared" si="0"/>
        <v>0</v>
      </c>
      <c r="L14" s="264">
        <f t="shared" si="0"/>
        <v>0</v>
      </c>
      <c r="M14" s="264">
        <f t="shared" si="0"/>
        <v>0</v>
      </c>
      <c r="N14" s="264">
        <f t="shared" si="0"/>
        <v>0</v>
      </c>
      <c r="O14" s="264">
        <f t="shared" si="0"/>
        <v>0</v>
      </c>
      <c r="P14" s="264">
        <f t="shared" si="0"/>
        <v>0</v>
      </c>
      <c r="Q14" s="264">
        <f t="shared" si="0"/>
        <v>0</v>
      </c>
      <c r="R14" s="286">
        <f>SUM(F14:Q14)</f>
        <v>0</v>
      </c>
    </row>
    <row r="15" spans="2:18" ht="30" customHeight="1">
      <c r="B15" s="115" t="s">
        <v>174</v>
      </c>
      <c r="C15" s="87" t="s">
        <v>253</v>
      </c>
      <c r="D15" s="88" t="s">
        <v>145</v>
      </c>
      <c r="E15" s="88" t="s">
        <v>144</v>
      </c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117"/>
    </row>
    <row r="16" spans="2:18" ht="30" customHeight="1" thickBot="1">
      <c r="B16" s="89" t="s">
        <v>177</v>
      </c>
      <c r="C16" s="90" t="s">
        <v>254</v>
      </c>
      <c r="D16" s="91" t="s">
        <v>255</v>
      </c>
      <c r="E16" s="92" t="s">
        <v>121</v>
      </c>
      <c r="F16" s="266">
        <f>PRODUCT(F14:F15)*1000</f>
        <v>0</v>
      </c>
      <c r="G16" s="266">
        <f aca="true" t="shared" si="1" ref="G16:Q16">PRODUCT(G14:G15)*1000</f>
        <v>0</v>
      </c>
      <c r="H16" s="266">
        <f t="shared" si="1"/>
        <v>0</v>
      </c>
      <c r="I16" s="266">
        <f t="shared" si="1"/>
        <v>0</v>
      </c>
      <c r="J16" s="266">
        <f t="shared" si="1"/>
        <v>0</v>
      </c>
      <c r="K16" s="266">
        <f t="shared" si="1"/>
        <v>0</v>
      </c>
      <c r="L16" s="266">
        <f t="shared" si="1"/>
        <v>0</v>
      </c>
      <c r="M16" s="266">
        <f t="shared" si="1"/>
        <v>0</v>
      </c>
      <c r="N16" s="266">
        <f t="shared" si="1"/>
        <v>0</v>
      </c>
      <c r="O16" s="266">
        <f t="shared" si="1"/>
        <v>0</v>
      </c>
      <c r="P16" s="266">
        <f t="shared" si="1"/>
        <v>0</v>
      </c>
      <c r="Q16" s="266">
        <f t="shared" si="1"/>
        <v>0</v>
      </c>
      <c r="R16" s="48">
        <f>SUM(F16:Q16)</f>
        <v>0</v>
      </c>
    </row>
    <row r="17" ht="30" customHeight="1" thickTop="1"/>
  </sheetData>
  <sheetProtection formatCells="0" formatColumns="0" insertColumns="0" selectLockedCells="1"/>
  <mergeCells count="2">
    <mergeCell ref="B7:R7"/>
    <mergeCell ref="B10:R10"/>
  </mergeCells>
  <printOptions horizontalCentered="1"/>
  <pageMargins left="0.2362204724409449" right="0.2362204724409449" top="0.5118110236220472" bottom="0.5118110236220472" header="0.2362204724409449" footer="0.2362204724409449"/>
  <pageSetup fitToHeight="1" fitToWidth="1" horizontalDpi="600" verticalDpi="600" orientation="landscape" paperSize="9" scale="80" r:id="rId1"/>
  <headerFooter alignWithMargins="0">
    <oddFooter>&amp;RСтрана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02"/>
  <sheetViews>
    <sheetView showGridLines="0" showZeros="0" zoomScalePageLayoutView="0" workbookViewId="0" topLeftCell="A1">
      <selection activeCell="A1" sqref="A1"/>
    </sheetView>
  </sheetViews>
  <sheetFormatPr defaultColWidth="8.8515625" defaultRowHeight="30" customHeight="1"/>
  <cols>
    <col min="1" max="1" width="4.140625" style="500" customWidth="1"/>
    <col min="2" max="2" width="13.57421875" style="506" customWidth="1"/>
    <col min="3" max="3" width="64.57421875" style="334" bestFit="1" customWidth="1"/>
    <col min="4" max="4" width="13.7109375" style="334" customWidth="1"/>
    <col min="5" max="6" width="8.8515625" style="500" customWidth="1"/>
    <col min="7" max="7" width="9.140625" style="500" bestFit="1" customWidth="1"/>
    <col min="8" max="16384" width="8.8515625" style="500" customWidth="1"/>
  </cols>
  <sheetData>
    <row r="1" spans="1:59" s="465" customFormat="1" ht="17.25" customHeight="1">
      <c r="A1" s="465" t="s">
        <v>116</v>
      </c>
      <c r="B1" s="466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</row>
    <row r="2" spans="1:59" s="465" customFormat="1" ht="17.25" customHeight="1">
      <c r="A2" s="468"/>
      <c r="B2" s="469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503"/>
      <c r="AP2" s="503"/>
      <c r="AQ2" s="503"/>
      <c r="AR2" s="503"/>
      <c r="AS2" s="503"/>
      <c r="AT2" s="503"/>
      <c r="AU2" s="503"/>
      <c r="AV2" s="503"/>
      <c r="AW2" s="503"/>
      <c r="AX2" s="503"/>
      <c r="AY2" s="503"/>
      <c r="AZ2" s="503"/>
      <c r="BA2" s="503"/>
      <c r="BB2" s="503"/>
      <c r="BC2" s="503"/>
      <c r="BD2" s="503"/>
      <c r="BE2" s="503"/>
      <c r="BF2" s="503"/>
      <c r="BG2" s="503"/>
    </row>
    <row r="3" spans="1:59" s="465" customFormat="1" ht="17.25" customHeight="1">
      <c r="A3" s="468"/>
      <c r="B3" s="470" t="str">
        <f>+CONCATENATE('Poc. strana'!$A$15," ",'Poc. strana'!$C$15)</f>
        <v>Назив енергетског субјекта: </v>
      </c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3"/>
      <c r="AE3" s="503"/>
      <c r="AF3" s="503"/>
      <c r="AG3" s="503"/>
      <c r="AH3" s="503"/>
      <c r="AI3" s="503"/>
      <c r="AJ3" s="503"/>
      <c r="AK3" s="503"/>
      <c r="AL3" s="503"/>
      <c r="AM3" s="503"/>
      <c r="AN3" s="503"/>
      <c r="AO3" s="503"/>
      <c r="AP3" s="503"/>
      <c r="AQ3" s="503"/>
      <c r="AR3" s="503"/>
      <c r="AS3" s="503"/>
      <c r="AT3" s="503"/>
      <c r="AU3" s="503"/>
      <c r="AV3" s="503"/>
      <c r="AW3" s="503"/>
      <c r="AX3" s="503"/>
      <c r="AY3" s="503"/>
      <c r="AZ3" s="503"/>
      <c r="BA3" s="503"/>
      <c r="BB3" s="503"/>
      <c r="BC3" s="503"/>
      <c r="BD3" s="503"/>
      <c r="BE3" s="503"/>
      <c r="BF3" s="503"/>
      <c r="BG3" s="503"/>
    </row>
    <row r="4" spans="1:5" s="465" customFormat="1" ht="17.25" customHeight="1">
      <c r="A4" s="468"/>
      <c r="B4" s="471" t="str">
        <f>+CONCATENATE('Poc. strana'!$A$29," ",'Poc. strana'!$C$29)</f>
        <v>Датум обраде: </v>
      </c>
      <c r="C4" s="504"/>
      <c r="D4" s="504"/>
      <c r="E4" s="505"/>
    </row>
    <row r="5" spans="1:4" s="465" customFormat="1" ht="17.25" customHeight="1">
      <c r="A5" s="468"/>
      <c r="B5" s="471"/>
      <c r="C5" s="504"/>
      <c r="D5" s="504"/>
    </row>
    <row r="6" spans="3:4" ht="17.25" customHeight="1">
      <c r="C6" s="504"/>
      <c r="D6" s="504"/>
    </row>
    <row r="7" spans="2:4" s="465" customFormat="1" ht="22.5" customHeight="1">
      <c r="B7" s="877" t="s">
        <v>421</v>
      </c>
      <c r="C7" s="877"/>
      <c r="D7" s="877"/>
    </row>
    <row r="8" spans="2:4" s="465" customFormat="1" ht="30" customHeight="1">
      <c r="B8" s="507"/>
      <c r="C8" s="507"/>
      <c r="D8" s="667"/>
    </row>
    <row r="9" spans="2:4" s="465" customFormat="1" ht="13.5" thickBot="1">
      <c r="B9" s="466"/>
      <c r="C9" s="508"/>
      <c r="D9" s="509" t="str">
        <f>+'2 Zajed tr sred prih'!H147</f>
        <v>у 000 дин.</v>
      </c>
    </row>
    <row r="10" spans="2:4" s="498" customFormat="1" ht="23.25" customHeight="1" thickTop="1">
      <c r="B10" s="880" t="s">
        <v>7</v>
      </c>
      <c r="C10" s="878" t="s">
        <v>59</v>
      </c>
      <c r="D10" s="882" t="str">
        <f>CONCATENATE("Остварење ",'Poc. strana'!$C$19)</f>
        <v>Остварење 2017</v>
      </c>
    </row>
    <row r="11" spans="2:5" s="498" customFormat="1" ht="12.75">
      <c r="B11" s="881"/>
      <c r="C11" s="879"/>
      <c r="D11" s="883"/>
      <c r="E11" s="499"/>
    </row>
    <row r="12" spans="2:4" s="498" customFormat="1" ht="15" customHeight="1">
      <c r="B12" s="510">
        <v>1</v>
      </c>
      <c r="C12" s="511" t="s">
        <v>327</v>
      </c>
      <c r="D12" s="512"/>
    </row>
    <row r="13" spans="2:7" s="498" customFormat="1" ht="15" customHeight="1">
      <c r="B13" s="513">
        <v>2</v>
      </c>
      <c r="C13" s="514" t="s">
        <v>328</v>
      </c>
      <c r="D13" s="515"/>
      <c r="G13" s="497"/>
    </row>
    <row r="14" spans="2:7" s="498" customFormat="1" ht="15" customHeight="1">
      <c r="B14" s="513">
        <v>3</v>
      </c>
      <c r="C14" s="514" t="s">
        <v>150</v>
      </c>
      <c r="D14" s="515"/>
      <c r="E14" s="499"/>
      <c r="F14" s="499"/>
      <c r="G14" s="501"/>
    </row>
    <row r="15" spans="2:7" s="498" customFormat="1" ht="15" customHeight="1">
      <c r="B15" s="513">
        <v>4</v>
      </c>
      <c r="C15" s="514" t="s">
        <v>322</v>
      </c>
      <c r="D15" s="515"/>
      <c r="E15" s="499"/>
      <c r="G15" s="497"/>
    </row>
    <row r="16" spans="2:7" s="498" customFormat="1" ht="15" customHeight="1">
      <c r="B16" s="513">
        <v>5</v>
      </c>
      <c r="C16" s="516" t="s">
        <v>263</v>
      </c>
      <c r="D16" s="515"/>
      <c r="E16" s="499"/>
      <c r="G16" s="497"/>
    </row>
    <row r="17" spans="2:7" s="498" customFormat="1" ht="15" customHeight="1">
      <c r="B17" s="513">
        <v>6</v>
      </c>
      <c r="C17" s="516" t="s">
        <v>256</v>
      </c>
      <c r="D17" s="515"/>
      <c r="E17" s="499"/>
      <c r="G17" s="497"/>
    </row>
    <row r="18" spans="2:7" s="498" customFormat="1" ht="15" customHeight="1">
      <c r="B18" s="513">
        <v>7</v>
      </c>
      <c r="C18" s="516" t="s">
        <v>323</v>
      </c>
      <c r="D18" s="515"/>
      <c r="E18" s="499"/>
      <c r="G18" s="497"/>
    </row>
    <row r="19" spans="2:7" s="498" customFormat="1" ht="15" customHeight="1">
      <c r="B19" s="513">
        <v>8</v>
      </c>
      <c r="C19" s="516" t="s">
        <v>324</v>
      </c>
      <c r="D19" s="515"/>
      <c r="E19" s="499"/>
      <c r="G19" s="497"/>
    </row>
    <row r="20" spans="2:7" s="498" customFormat="1" ht="15" customHeight="1">
      <c r="B20" s="513">
        <v>9</v>
      </c>
      <c r="C20" s="516" t="s">
        <v>325</v>
      </c>
      <c r="D20" s="515"/>
      <c r="E20" s="499"/>
      <c r="G20" s="497"/>
    </row>
    <row r="21" spans="2:7" s="498" customFormat="1" ht="15" customHeight="1">
      <c r="B21" s="513">
        <v>10</v>
      </c>
      <c r="C21" s="516" t="s">
        <v>326</v>
      </c>
      <c r="D21" s="515"/>
      <c r="E21" s="499"/>
      <c r="G21" s="497"/>
    </row>
    <row r="22" spans="2:7" s="498" customFormat="1" ht="15" customHeight="1">
      <c r="B22" s="517">
        <v>11</v>
      </c>
      <c r="C22" s="518" t="s">
        <v>33</v>
      </c>
      <c r="D22" s="519"/>
      <c r="E22" s="499"/>
      <c r="G22" s="497"/>
    </row>
    <row r="23" spans="2:6" s="498" customFormat="1" ht="15" customHeight="1" thickBot="1">
      <c r="B23" s="520">
        <v>12</v>
      </c>
      <c r="C23" s="521" t="s">
        <v>151</v>
      </c>
      <c r="D23" s="705">
        <f>SUM(D12:D22)</f>
        <v>0</v>
      </c>
      <c r="E23" s="499"/>
      <c r="F23" s="499"/>
    </row>
    <row r="24" spans="2:6" s="465" customFormat="1" ht="30" customHeight="1" thickTop="1">
      <c r="B24" s="466"/>
      <c r="C24" s="503"/>
      <c r="D24" s="503"/>
      <c r="F24" s="505"/>
    </row>
    <row r="25" spans="2:5" s="465" customFormat="1" ht="30" customHeight="1">
      <c r="B25" s="466"/>
      <c r="C25" s="522"/>
      <c r="D25" s="522"/>
      <c r="E25" s="505"/>
    </row>
    <row r="26" spans="3:4" ht="15" customHeight="1">
      <c r="C26" s="523"/>
      <c r="D26" s="523"/>
    </row>
    <row r="27" spans="3:4" ht="15" customHeight="1">
      <c r="C27" s="524"/>
      <c r="D27" s="524"/>
    </row>
    <row r="28" spans="3:4" ht="15" customHeight="1">
      <c r="C28" s="525"/>
      <c r="D28" s="525"/>
    </row>
    <row r="29" spans="3:4" ht="15" customHeight="1">
      <c r="C29" s="500"/>
      <c r="D29" s="500"/>
    </row>
    <row r="30" spans="3:4" ht="15" customHeight="1">
      <c r="C30" s="500"/>
      <c r="D30" s="500"/>
    </row>
    <row r="31" spans="3:5" ht="15" customHeight="1">
      <c r="C31" s="500"/>
      <c r="D31" s="500"/>
      <c r="E31" s="526"/>
    </row>
    <row r="32" spans="3:4" ht="30" customHeight="1">
      <c r="C32" s="500"/>
      <c r="D32" s="500"/>
    </row>
    <row r="33" spans="3:4" ht="30" customHeight="1">
      <c r="C33" s="500"/>
      <c r="D33" s="500"/>
    </row>
    <row r="34" spans="3:4" ht="30" customHeight="1">
      <c r="C34" s="500"/>
      <c r="D34" s="500"/>
    </row>
    <row r="35" spans="3:4" ht="30" customHeight="1">
      <c r="C35" s="500"/>
      <c r="D35" s="500"/>
    </row>
    <row r="36" spans="3:4" ht="30" customHeight="1">
      <c r="C36" s="500"/>
      <c r="D36" s="500"/>
    </row>
    <row r="37" spans="3:4" ht="30" customHeight="1">
      <c r="C37" s="500"/>
      <c r="D37" s="500"/>
    </row>
    <row r="38" spans="3:4" ht="30" customHeight="1">
      <c r="C38" s="500"/>
      <c r="D38" s="500"/>
    </row>
    <row r="39" spans="3:4" ht="30" customHeight="1">
      <c r="C39" s="500"/>
      <c r="D39" s="500"/>
    </row>
    <row r="40" spans="3:4" ht="30" customHeight="1">
      <c r="C40" s="500"/>
      <c r="D40" s="500"/>
    </row>
    <row r="41" spans="3:4" ht="30" customHeight="1">
      <c r="C41" s="500"/>
      <c r="D41" s="500"/>
    </row>
    <row r="42" spans="3:4" ht="30" customHeight="1">
      <c r="C42" s="500"/>
      <c r="D42" s="500"/>
    </row>
    <row r="43" spans="3:4" ht="30" customHeight="1">
      <c r="C43" s="500"/>
      <c r="D43" s="500"/>
    </row>
    <row r="44" spans="3:4" ht="30" customHeight="1">
      <c r="C44" s="500"/>
      <c r="D44" s="500"/>
    </row>
    <row r="45" spans="3:4" ht="30" customHeight="1">
      <c r="C45" s="500"/>
      <c r="D45" s="500"/>
    </row>
    <row r="46" spans="3:4" ht="30" customHeight="1">
      <c r="C46" s="500"/>
      <c r="D46" s="500"/>
    </row>
    <row r="47" spans="3:4" ht="30" customHeight="1">
      <c r="C47" s="500"/>
      <c r="D47" s="500"/>
    </row>
    <row r="48" spans="3:4" ht="30" customHeight="1">
      <c r="C48" s="500"/>
      <c r="D48" s="500"/>
    </row>
    <row r="49" spans="3:4" ht="30" customHeight="1">
      <c r="C49" s="500"/>
      <c r="D49" s="500"/>
    </row>
    <row r="50" spans="3:4" ht="30" customHeight="1">
      <c r="C50" s="500"/>
      <c r="D50" s="500"/>
    </row>
    <row r="51" spans="3:4" ht="30" customHeight="1">
      <c r="C51" s="500"/>
      <c r="D51" s="500"/>
    </row>
    <row r="52" spans="3:4" ht="30" customHeight="1">
      <c r="C52" s="500"/>
      <c r="D52" s="500"/>
    </row>
    <row r="53" spans="3:4" ht="30" customHeight="1">
      <c r="C53" s="500"/>
      <c r="D53" s="500"/>
    </row>
    <row r="54" spans="3:4" ht="30" customHeight="1">
      <c r="C54" s="500"/>
      <c r="D54" s="500"/>
    </row>
    <row r="55" spans="3:4" ht="30" customHeight="1">
      <c r="C55" s="500"/>
      <c r="D55" s="500"/>
    </row>
    <row r="56" spans="3:4" ht="30" customHeight="1">
      <c r="C56" s="500"/>
      <c r="D56" s="500"/>
    </row>
    <row r="57" spans="3:4" ht="30" customHeight="1">
      <c r="C57" s="500"/>
      <c r="D57" s="500"/>
    </row>
    <row r="58" spans="3:4" ht="30" customHeight="1">
      <c r="C58" s="500"/>
      <c r="D58" s="500"/>
    </row>
    <row r="59" spans="3:4" ht="30" customHeight="1">
      <c r="C59" s="500"/>
      <c r="D59" s="500"/>
    </row>
    <row r="60" spans="3:4" ht="30" customHeight="1">
      <c r="C60" s="500"/>
      <c r="D60" s="500"/>
    </row>
    <row r="61" spans="3:4" ht="30" customHeight="1">
      <c r="C61" s="500"/>
      <c r="D61" s="500"/>
    </row>
    <row r="62" spans="3:4" ht="30" customHeight="1">
      <c r="C62" s="500"/>
      <c r="D62" s="500"/>
    </row>
    <row r="63" spans="3:4" ht="30" customHeight="1">
      <c r="C63" s="500"/>
      <c r="D63" s="500"/>
    </row>
    <row r="64" spans="3:4" ht="30" customHeight="1">
      <c r="C64" s="500"/>
      <c r="D64" s="500"/>
    </row>
    <row r="65" spans="3:4" ht="30" customHeight="1">
      <c r="C65" s="500"/>
      <c r="D65" s="500"/>
    </row>
    <row r="66" spans="3:4" ht="30" customHeight="1">
      <c r="C66" s="500"/>
      <c r="D66" s="500"/>
    </row>
    <row r="67" spans="3:4" ht="30" customHeight="1">
      <c r="C67" s="500"/>
      <c r="D67" s="500"/>
    </row>
    <row r="68" spans="3:4" ht="30" customHeight="1">
      <c r="C68" s="500"/>
      <c r="D68" s="500"/>
    </row>
    <row r="69" spans="3:4" ht="30" customHeight="1">
      <c r="C69" s="500"/>
      <c r="D69" s="500"/>
    </row>
    <row r="70" spans="3:4" ht="30" customHeight="1">
      <c r="C70" s="500"/>
      <c r="D70" s="500"/>
    </row>
    <row r="71" spans="3:4" ht="30" customHeight="1">
      <c r="C71" s="500"/>
      <c r="D71" s="500"/>
    </row>
    <row r="72" spans="3:4" ht="30" customHeight="1">
      <c r="C72" s="500"/>
      <c r="D72" s="500"/>
    </row>
    <row r="73" spans="3:4" ht="30" customHeight="1">
      <c r="C73" s="500"/>
      <c r="D73" s="500"/>
    </row>
    <row r="74" spans="3:4" ht="30" customHeight="1">
      <c r="C74" s="500"/>
      <c r="D74" s="500"/>
    </row>
    <row r="75" spans="3:4" ht="30" customHeight="1">
      <c r="C75" s="500"/>
      <c r="D75" s="500"/>
    </row>
    <row r="76" spans="3:4" ht="30" customHeight="1">
      <c r="C76" s="500"/>
      <c r="D76" s="500"/>
    </row>
    <row r="77" spans="3:4" ht="30" customHeight="1">
      <c r="C77" s="500"/>
      <c r="D77" s="500"/>
    </row>
    <row r="78" spans="3:4" ht="30" customHeight="1">
      <c r="C78" s="500"/>
      <c r="D78" s="500"/>
    </row>
    <row r="79" spans="3:4" ht="30" customHeight="1">
      <c r="C79" s="500"/>
      <c r="D79" s="500"/>
    </row>
    <row r="80" spans="3:4" ht="30" customHeight="1">
      <c r="C80" s="500"/>
      <c r="D80" s="500"/>
    </row>
    <row r="81" spans="3:4" ht="30" customHeight="1">
      <c r="C81" s="500"/>
      <c r="D81" s="500"/>
    </row>
    <row r="82" spans="3:4" ht="30" customHeight="1">
      <c r="C82" s="500"/>
      <c r="D82" s="500"/>
    </row>
    <row r="83" spans="3:4" ht="30" customHeight="1">
      <c r="C83" s="500"/>
      <c r="D83" s="500"/>
    </row>
    <row r="84" spans="3:4" ht="30" customHeight="1">
      <c r="C84" s="500"/>
      <c r="D84" s="500"/>
    </row>
    <row r="85" spans="3:4" ht="30" customHeight="1">
      <c r="C85" s="500"/>
      <c r="D85" s="500"/>
    </row>
    <row r="86" spans="3:4" ht="30" customHeight="1">
      <c r="C86" s="500"/>
      <c r="D86" s="500"/>
    </row>
    <row r="87" spans="3:4" ht="30" customHeight="1">
      <c r="C87" s="500"/>
      <c r="D87" s="500"/>
    </row>
    <row r="88" spans="3:4" ht="30" customHeight="1">
      <c r="C88" s="500"/>
      <c r="D88" s="500"/>
    </row>
    <row r="89" spans="3:4" ht="30" customHeight="1">
      <c r="C89" s="500"/>
      <c r="D89" s="500"/>
    </row>
    <row r="90" spans="3:4" ht="30" customHeight="1">
      <c r="C90" s="500"/>
      <c r="D90" s="500"/>
    </row>
    <row r="91" spans="3:4" ht="30" customHeight="1">
      <c r="C91" s="500"/>
      <c r="D91" s="500"/>
    </row>
    <row r="92" spans="3:4" ht="30" customHeight="1">
      <c r="C92" s="500"/>
      <c r="D92" s="500"/>
    </row>
    <row r="93" spans="3:4" ht="30" customHeight="1">
      <c r="C93" s="500"/>
      <c r="D93" s="500"/>
    </row>
    <row r="94" spans="3:4" ht="30" customHeight="1">
      <c r="C94" s="500"/>
      <c r="D94" s="500"/>
    </row>
    <row r="95" spans="3:4" ht="30" customHeight="1">
      <c r="C95" s="500"/>
      <c r="D95" s="500"/>
    </row>
    <row r="96" spans="3:4" ht="30" customHeight="1">
      <c r="C96" s="500"/>
      <c r="D96" s="500"/>
    </row>
    <row r="97" spans="3:4" ht="30" customHeight="1">
      <c r="C97" s="500"/>
      <c r="D97" s="500"/>
    </row>
    <row r="98" spans="3:4" ht="30" customHeight="1">
      <c r="C98" s="500"/>
      <c r="D98" s="500"/>
    </row>
    <row r="99" spans="3:4" ht="30" customHeight="1">
      <c r="C99" s="500"/>
      <c r="D99" s="500"/>
    </row>
    <row r="100" spans="3:4" ht="30" customHeight="1">
      <c r="C100" s="500"/>
      <c r="D100" s="500"/>
    </row>
    <row r="101" spans="3:4" ht="30" customHeight="1">
      <c r="C101" s="500"/>
      <c r="D101" s="500"/>
    </row>
    <row r="102" spans="3:4" ht="30" customHeight="1">
      <c r="C102" s="500"/>
      <c r="D102" s="500"/>
    </row>
    <row r="103" spans="3:4" ht="30" customHeight="1">
      <c r="C103" s="500"/>
      <c r="D103" s="500"/>
    </row>
    <row r="104" spans="3:4" ht="30" customHeight="1">
      <c r="C104" s="500"/>
      <c r="D104" s="500"/>
    </row>
    <row r="105" spans="3:4" ht="30" customHeight="1">
      <c r="C105" s="500"/>
      <c r="D105" s="500"/>
    </row>
    <row r="106" spans="3:4" ht="30" customHeight="1">
      <c r="C106" s="500"/>
      <c r="D106" s="500"/>
    </row>
    <row r="107" spans="3:4" ht="30" customHeight="1">
      <c r="C107" s="500"/>
      <c r="D107" s="500"/>
    </row>
    <row r="108" spans="3:4" ht="30" customHeight="1">
      <c r="C108" s="500"/>
      <c r="D108" s="500"/>
    </row>
    <row r="109" spans="3:4" ht="30" customHeight="1">
      <c r="C109" s="500"/>
      <c r="D109" s="500"/>
    </row>
    <row r="110" spans="3:4" ht="30" customHeight="1">
      <c r="C110" s="500"/>
      <c r="D110" s="500"/>
    </row>
    <row r="111" spans="3:4" ht="30" customHeight="1">
      <c r="C111" s="500"/>
      <c r="D111" s="500"/>
    </row>
    <row r="112" spans="3:4" ht="30" customHeight="1">
      <c r="C112" s="500"/>
      <c r="D112" s="500"/>
    </row>
    <row r="113" spans="3:4" ht="30" customHeight="1">
      <c r="C113" s="500"/>
      <c r="D113" s="500"/>
    </row>
    <row r="114" spans="3:4" ht="30" customHeight="1">
      <c r="C114" s="500"/>
      <c r="D114" s="500"/>
    </row>
    <row r="115" spans="3:4" ht="30" customHeight="1">
      <c r="C115" s="500"/>
      <c r="D115" s="500"/>
    </row>
    <row r="116" spans="3:4" ht="30" customHeight="1">
      <c r="C116" s="500"/>
      <c r="D116" s="500"/>
    </row>
    <row r="117" spans="3:4" ht="30" customHeight="1">
      <c r="C117" s="500"/>
      <c r="D117" s="500"/>
    </row>
    <row r="118" spans="3:4" ht="30" customHeight="1">
      <c r="C118" s="500"/>
      <c r="D118" s="500"/>
    </row>
    <row r="119" spans="3:4" ht="30" customHeight="1">
      <c r="C119" s="500"/>
      <c r="D119" s="500"/>
    </row>
    <row r="120" spans="3:4" ht="30" customHeight="1">
      <c r="C120" s="500"/>
      <c r="D120" s="500"/>
    </row>
    <row r="121" spans="3:4" ht="30" customHeight="1">
      <c r="C121" s="500"/>
      <c r="D121" s="500"/>
    </row>
    <row r="122" spans="3:4" ht="30" customHeight="1">
      <c r="C122" s="500"/>
      <c r="D122" s="500"/>
    </row>
    <row r="123" spans="3:4" ht="30" customHeight="1">
      <c r="C123" s="500"/>
      <c r="D123" s="500"/>
    </row>
    <row r="124" spans="3:4" ht="30" customHeight="1">
      <c r="C124" s="500"/>
      <c r="D124" s="500"/>
    </row>
    <row r="125" spans="3:4" ht="30" customHeight="1">
      <c r="C125" s="500"/>
      <c r="D125" s="500"/>
    </row>
    <row r="126" spans="3:4" ht="30" customHeight="1">
      <c r="C126" s="500"/>
      <c r="D126" s="500"/>
    </row>
    <row r="127" spans="3:4" ht="30" customHeight="1">
      <c r="C127" s="500"/>
      <c r="D127" s="500"/>
    </row>
    <row r="128" spans="3:4" ht="30" customHeight="1">
      <c r="C128" s="500"/>
      <c r="D128" s="500"/>
    </row>
    <row r="129" spans="3:4" ht="30" customHeight="1">
      <c r="C129" s="500"/>
      <c r="D129" s="500"/>
    </row>
    <row r="130" spans="3:4" ht="30" customHeight="1">
      <c r="C130" s="500"/>
      <c r="D130" s="500"/>
    </row>
    <row r="131" spans="3:4" ht="30" customHeight="1">
      <c r="C131" s="500"/>
      <c r="D131" s="500"/>
    </row>
    <row r="132" spans="3:4" ht="30" customHeight="1">
      <c r="C132" s="500"/>
      <c r="D132" s="500"/>
    </row>
    <row r="133" spans="3:4" ht="30" customHeight="1">
      <c r="C133" s="500"/>
      <c r="D133" s="500"/>
    </row>
    <row r="134" spans="3:4" ht="30" customHeight="1">
      <c r="C134" s="500"/>
      <c r="D134" s="500"/>
    </row>
    <row r="135" spans="3:4" ht="30" customHeight="1">
      <c r="C135" s="500"/>
      <c r="D135" s="500"/>
    </row>
    <row r="136" spans="3:4" ht="30" customHeight="1">
      <c r="C136" s="500"/>
      <c r="D136" s="500"/>
    </row>
    <row r="137" spans="3:4" ht="30" customHeight="1">
      <c r="C137" s="500"/>
      <c r="D137" s="500"/>
    </row>
    <row r="138" spans="3:4" ht="30" customHeight="1">
      <c r="C138" s="500"/>
      <c r="D138" s="500"/>
    </row>
    <row r="139" spans="3:4" ht="30" customHeight="1">
      <c r="C139" s="500"/>
      <c r="D139" s="500"/>
    </row>
    <row r="140" spans="3:4" ht="30" customHeight="1">
      <c r="C140" s="500"/>
      <c r="D140" s="500"/>
    </row>
    <row r="141" spans="3:4" ht="30" customHeight="1">
      <c r="C141" s="500"/>
      <c r="D141" s="500"/>
    </row>
    <row r="142" spans="3:4" ht="30" customHeight="1">
      <c r="C142" s="500"/>
      <c r="D142" s="500"/>
    </row>
    <row r="143" spans="3:4" ht="30" customHeight="1">
      <c r="C143" s="500"/>
      <c r="D143" s="500"/>
    </row>
    <row r="144" spans="3:4" ht="30" customHeight="1">
      <c r="C144" s="500"/>
      <c r="D144" s="500"/>
    </row>
    <row r="145" spans="3:4" ht="30" customHeight="1">
      <c r="C145" s="500"/>
      <c r="D145" s="500"/>
    </row>
    <row r="146" spans="3:4" ht="30" customHeight="1">
      <c r="C146" s="500"/>
      <c r="D146" s="500"/>
    </row>
    <row r="147" spans="3:4" ht="30" customHeight="1">
      <c r="C147" s="500"/>
      <c r="D147" s="500"/>
    </row>
    <row r="148" spans="3:4" ht="30" customHeight="1">
      <c r="C148" s="500"/>
      <c r="D148" s="500"/>
    </row>
    <row r="149" spans="3:4" ht="30" customHeight="1">
      <c r="C149" s="500"/>
      <c r="D149" s="500"/>
    </row>
    <row r="150" spans="3:4" ht="30" customHeight="1">
      <c r="C150" s="500"/>
      <c r="D150" s="500"/>
    </row>
    <row r="151" spans="3:4" ht="30" customHeight="1">
      <c r="C151" s="500"/>
      <c r="D151" s="500"/>
    </row>
    <row r="152" spans="3:4" ht="30" customHeight="1">
      <c r="C152" s="500"/>
      <c r="D152" s="500"/>
    </row>
    <row r="153" spans="3:4" ht="30" customHeight="1">
      <c r="C153" s="500"/>
      <c r="D153" s="500"/>
    </row>
    <row r="154" spans="3:4" ht="30" customHeight="1">
      <c r="C154" s="500"/>
      <c r="D154" s="500"/>
    </row>
    <row r="155" spans="3:4" ht="30" customHeight="1">
      <c r="C155" s="500"/>
      <c r="D155" s="500"/>
    </row>
    <row r="156" spans="3:4" ht="30" customHeight="1">
      <c r="C156" s="500"/>
      <c r="D156" s="500"/>
    </row>
    <row r="157" spans="3:4" ht="30" customHeight="1">
      <c r="C157" s="500"/>
      <c r="D157" s="500"/>
    </row>
    <row r="158" spans="3:4" ht="30" customHeight="1">
      <c r="C158" s="500"/>
      <c r="D158" s="500"/>
    </row>
    <row r="159" spans="3:4" ht="30" customHeight="1">
      <c r="C159" s="500"/>
      <c r="D159" s="500"/>
    </row>
    <row r="160" spans="3:4" ht="30" customHeight="1">
      <c r="C160" s="500"/>
      <c r="D160" s="500"/>
    </row>
    <row r="161" spans="3:4" ht="30" customHeight="1">
      <c r="C161" s="500"/>
      <c r="D161" s="500"/>
    </row>
    <row r="162" spans="3:4" ht="30" customHeight="1">
      <c r="C162" s="500"/>
      <c r="D162" s="500"/>
    </row>
    <row r="163" spans="3:4" ht="30" customHeight="1">
      <c r="C163" s="500"/>
      <c r="D163" s="500"/>
    </row>
    <row r="164" spans="3:4" ht="30" customHeight="1">
      <c r="C164" s="500"/>
      <c r="D164" s="500"/>
    </row>
    <row r="165" spans="3:4" ht="30" customHeight="1">
      <c r="C165" s="500"/>
      <c r="D165" s="500"/>
    </row>
    <row r="166" spans="3:4" ht="30" customHeight="1">
      <c r="C166" s="500"/>
      <c r="D166" s="500"/>
    </row>
    <row r="167" spans="3:4" ht="30" customHeight="1">
      <c r="C167" s="500"/>
      <c r="D167" s="500"/>
    </row>
    <row r="168" spans="3:4" ht="30" customHeight="1">
      <c r="C168" s="500"/>
      <c r="D168" s="500"/>
    </row>
    <row r="169" spans="3:4" ht="30" customHeight="1">
      <c r="C169" s="500"/>
      <c r="D169" s="500"/>
    </row>
    <row r="170" spans="3:4" ht="30" customHeight="1">
      <c r="C170" s="500"/>
      <c r="D170" s="500"/>
    </row>
    <row r="171" spans="3:4" ht="30" customHeight="1">
      <c r="C171" s="500"/>
      <c r="D171" s="500"/>
    </row>
    <row r="172" spans="3:4" ht="30" customHeight="1">
      <c r="C172" s="500"/>
      <c r="D172" s="500"/>
    </row>
    <row r="173" spans="3:4" ht="30" customHeight="1">
      <c r="C173" s="500"/>
      <c r="D173" s="500"/>
    </row>
    <row r="174" spans="3:4" ht="30" customHeight="1">
      <c r="C174" s="500"/>
      <c r="D174" s="500"/>
    </row>
    <row r="175" spans="3:4" ht="30" customHeight="1">
      <c r="C175" s="500"/>
      <c r="D175" s="500"/>
    </row>
    <row r="176" spans="3:4" ht="30" customHeight="1">
      <c r="C176" s="500"/>
      <c r="D176" s="500"/>
    </row>
    <row r="177" spans="3:4" ht="30" customHeight="1">
      <c r="C177" s="500"/>
      <c r="D177" s="500"/>
    </row>
    <row r="178" spans="3:4" ht="30" customHeight="1">
      <c r="C178" s="500"/>
      <c r="D178" s="500"/>
    </row>
    <row r="179" spans="3:4" ht="30" customHeight="1">
      <c r="C179" s="500"/>
      <c r="D179" s="500"/>
    </row>
    <row r="180" spans="3:4" ht="30" customHeight="1">
      <c r="C180" s="500"/>
      <c r="D180" s="500"/>
    </row>
    <row r="181" spans="3:4" ht="30" customHeight="1">
      <c r="C181" s="500"/>
      <c r="D181" s="500"/>
    </row>
    <row r="182" spans="3:4" ht="30" customHeight="1">
      <c r="C182" s="500"/>
      <c r="D182" s="500"/>
    </row>
    <row r="183" spans="3:4" ht="30" customHeight="1">
      <c r="C183" s="500"/>
      <c r="D183" s="500"/>
    </row>
    <row r="184" spans="3:4" ht="30" customHeight="1">
      <c r="C184" s="500"/>
      <c r="D184" s="500"/>
    </row>
    <row r="185" spans="3:4" ht="30" customHeight="1">
      <c r="C185" s="500"/>
      <c r="D185" s="500"/>
    </row>
    <row r="186" spans="3:4" ht="30" customHeight="1">
      <c r="C186" s="500"/>
      <c r="D186" s="500"/>
    </row>
    <row r="187" spans="3:4" ht="30" customHeight="1">
      <c r="C187" s="500"/>
      <c r="D187" s="500"/>
    </row>
    <row r="188" spans="3:4" ht="30" customHeight="1">
      <c r="C188" s="500"/>
      <c r="D188" s="500"/>
    </row>
    <row r="189" spans="3:4" ht="30" customHeight="1">
      <c r="C189" s="500"/>
      <c r="D189" s="500"/>
    </row>
    <row r="190" spans="3:4" ht="30" customHeight="1">
      <c r="C190" s="500"/>
      <c r="D190" s="500"/>
    </row>
    <row r="191" spans="3:4" ht="30" customHeight="1">
      <c r="C191" s="500"/>
      <c r="D191" s="500"/>
    </row>
    <row r="192" spans="3:4" ht="30" customHeight="1">
      <c r="C192" s="500"/>
      <c r="D192" s="500"/>
    </row>
    <row r="193" spans="3:4" ht="30" customHeight="1">
      <c r="C193" s="500"/>
      <c r="D193" s="500"/>
    </row>
    <row r="194" spans="3:4" ht="30" customHeight="1">
      <c r="C194" s="500"/>
      <c r="D194" s="500"/>
    </row>
    <row r="195" spans="3:4" ht="30" customHeight="1">
      <c r="C195" s="500"/>
      <c r="D195" s="500"/>
    </row>
    <row r="196" spans="3:4" ht="30" customHeight="1">
      <c r="C196" s="500"/>
      <c r="D196" s="500"/>
    </row>
    <row r="197" spans="3:4" ht="30" customHeight="1">
      <c r="C197" s="500"/>
      <c r="D197" s="500"/>
    </row>
    <row r="198" spans="3:4" ht="30" customHeight="1">
      <c r="C198" s="500"/>
      <c r="D198" s="500"/>
    </row>
    <row r="199" spans="3:4" ht="30" customHeight="1">
      <c r="C199" s="500"/>
      <c r="D199" s="500"/>
    </row>
    <row r="200" spans="3:4" ht="30" customHeight="1">
      <c r="C200" s="500"/>
      <c r="D200" s="500"/>
    </row>
    <row r="201" spans="3:4" ht="30" customHeight="1">
      <c r="C201" s="500"/>
      <c r="D201" s="500"/>
    </row>
    <row r="202" spans="3:4" ht="30" customHeight="1">
      <c r="C202" s="500"/>
      <c r="D202" s="500"/>
    </row>
  </sheetData>
  <sheetProtection formatCells="0" formatColumns="0" selectLockedCells="1"/>
  <mergeCells count="4">
    <mergeCell ref="B7:D7"/>
    <mergeCell ref="C10:C11"/>
    <mergeCell ref="B10:B11"/>
    <mergeCell ref="D10:D11"/>
  </mergeCells>
  <printOptions horizontalCentered="1"/>
  <pageMargins left="0.25" right="0.25" top="0.5" bottom="0.5" header="0.25" footer="0.22"/>
  <pageSetup fitToHeight="1" fitToWidth="1" horizontalDpi="600" verticalDpi="600" orientation="landscape" paperSize="9" r:id="rId1"/>
  <headerFooter alignWithMargins="0">
    <oddFooter>&amp;RСтрана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3"/>
  <sheetViews>
    <sheetView showGridLines="0" showZeros="0" zoomScalePageLayoutView="0" workbookViewId="0" topLeftCell="A1">
      <selection activeCell="Y98" sqref="Y98"/>
    </sheetView>
  </sheetViews>
  <sheetFormatPr defaultColWidth="9.140625" defaultRowHeight="12.75"/>
  <cols>
    <col min="1" max="1" width="9.140625" style="335" customWidth="1"/>
    <col min="2" max="2" width="7.57421875" style="335" customWidth="1"/>
    <col min="3" max="3" width="49.421875" style="335" customWidth="1"/>
    <col min="4" max="4" width="14.7109375" style="335" customWidth="1"/>
    <col min="5" max="9" width="14.8515625" style="335" customWidth="1"/>
    <col min="10" max="14" width="14.7109375" style="335" customWidth="1"/>
    <col min="15" max="15" width="16.7109375" style="335" customWidth="1"/>
    <col min="16" max="17" width="14.7109375" style="335" customWidth="1"/>
    <col min="18" max="18" width="15.57421875" style="335" customWidth="1"/>
    <col min="19" max="19" width="9.140625" style="335" customWidth="1"/>
    <col min="20" max="20" width="33.8515625" style="335" customWidth="1"/>
    <col min="21" max="22" width="12.140625" style="335" bestFit="1" customWidth="1"/>
    <col min="23" max="33" width="9.28125" style="335" bestFit="1" customWidth="1"/>
    <col min="34" max="34" width="9.28125" style="335" customWidth="1"/>
    <col min="35" max="35" width="8.8515625" style="335" bestFit="1" customWidth="1"/>
    <col min="36" max="36" width="11.7109375" style="335" bestFit="1" customWidth="1"/>
    <col min="37" max="37" width="10.28125" style="335" bestFit="1" customWidth="1"/>
    <col min="38" max="16384" width="9.140625" style="335" customWidth="1"/>
  </cols>
  <sheetData>
    <row r="1" spans="1:9" ht="12.75">
      <c r="A1" s="527" t="s">
        <v>116</v>
      </c>
      <c r="B1" s="528"/>
      <c r="C1" s="403"/>
      <c r="D1" s="403"/>
      <c r="E1" s="403"/>
      <c r="F1" s="403"/>
      <c r="G1" s="403"/>
      <c r="H1" s="529"/>
      <c r="I1" s="529"/>
    </row>
    <row r="2" spans="1:9" ht="12.75">
      <c r="A2" s="530"/>
      <c r="B2" s="531"/>
      <c r="C2" s="403"/>
      <c r="D2" s="403"/>
      <c r="E2" s="403"/>
      <c r="F2" s="403"/>
      <c r="G2" s="403"/>
      <c r="H2" s="529"/>
      <c r="I2" s="529"/>
    </row>
    <row r="3" spans="1:9" ht="12.75">
      <c r="A3" s="530"/>
      <c r="B3" s="470" t="str">
        <f>+CONCATENATE('Poc. strana'!$A$15," ",'Poc. strana'!$C$15)</f>
        <v>Назив енергетског субјекта: </v>
      </c>
      <c r="C3" s="403"/>
      <c r="D3" s="403"/>
      <c r="E3" s="403"/>
      <c r="F3" s="403"/>
      <c r="G3" s="403"/>
      <c r="H3" s="529"/>
      <c r="I3" s="529"/>
    </row>
    <row r="4" spans="1:9" ht="12.75">
      <c r="A4" s="530"/>
      <c r="B4" s="471" t="str">
        <f>+CONCATENATE('Poc. strana'!$A$29," ",'Poc. strana'!$C$29)</f>
        <v>Датум обраде: </v>
      </c>
      <c r="C4" s="403"/>
      <c r="D4" s="403"/>
      <c r="E4" s="403"/>
      <c r="F4" s="403"/>
      <c r="G4" s="403"/>
      <c r="H4" s="529"/>
      <c r="I4" s="529"/>
    </row>
    <row r="5" spans="1:9" ht="12.75">
      <c r="A5" s="403"/>
      <c r="B5" s="532"/>
      <c r="C5" s="403"/>
      <c r="D5" s="403"/>
      <c r="E5" s="403"/>
      <c r="F5" s="403"/>
      <c r="G5" s="403"/>
      <c r="H5" s="529"/>
      <c r="I5" s="529"/>
    </row>
    <row r="6" spans="1:9" ht="12.75">
      <c r="A6" s="403"/>
      <c r="B6" s="533"/>
      <c r="C6" s="529"/>
      <c r="D6" s="529"/>
      <c r="E6" s="403"/>
      <c r="F6" s="403"/>
      <c r="G6" s="403"/>
      <c r="H6" s="403"/>
      <c r="I6" s="403"/>
    </row>
    <row r="7" spans="1:9" ht="12.75">
      <c r="A7" s="403"/>
      <c r="B7" s="912" t="s">
        <v>496</v>
      </c>
      <c r="C7" s="912"/>
      <c r="D7" s="912"/>
      <c r="E7" s="912"/>
      <c r="F7" s="912"/>
      <c r="G7" s="912"/>
      <c r="H7" s="912"/>
      <c r="I7" s="691"/>
    </row>
    <row r="8" spans="1:9" ht="12.75">
      <c r="A8" s="403"/>
      <c r="B8" s="532"/>
      <c r="C8" s="669"/>
      <c r="D8" s="669"/>
      <c r="E8" s="669"/>
      <c r="F8" s="669"/>
      <c r="G8" s="669"/>
      <c r="H8" s="403"/>
      <c r="I8" s="403"/>
    </row>
    <row r="9" spans="1:9" ht="13.5" thickBot="1">
      <c r="A9" s="403"/>
      <c r="B9" s="533"/>
      <c r="C9" s="475"/>
      <c r="D9" s="475"/>
      <c r="E9" s="403"/>
      <c r="F9" s="534"/>
      <c r="G9" s="534"/>
      <c r="H9" s="534" t="s">
        <v>257</v>
      </c>
      <c r="I9" s="403"/>
    </row>
    <row r="10" spans="1:8" ht="13.5" customHeight="1" thickTop="1">
      <c r="A10" s="403"/>
      <c r="B10" s="915" t="s">
        <v>7</v>
      </c>
      <c r="C10" s="917" t="s">
        <v>59</v>
      </c>
      <c r="D10" s="917" t="s">
        <v>81</v>
      </c>
      <c r="E10" s="908">
        <f>+'Poc. strana'!C19</f>
        <v>2017</v>
      </c>
      <c r="F10" s="909"/>
      <c r="G10" s="910" t="s">
        <v>499</v>
      </c>
      <c r="H10" s="906" t="s">
        <v>500</v>
      </c>
    </row>
    <row r="11" spans="1:8" ht="39.75" customHeight="1">
      <c r="A11" s="403"/>
      <c r="B11" s="916"/>
      <c r="C11" s="918"/>
      <c r="D11" s="918"/>
      <c r="E11" s="684" t="s">
        <v>497</v>
      </c>
      <c r="F11" s="685" t="s">
        <v>498</v>
      </c>
      <c r="G11" s="911"/>
      <c r="H11" s="907"/>
    </row>
    <row r="12" spans="1:13" ht="15.75">
      <c r="A12" s="403"/>
      <c r="B12" s="535" t="s">
        <v>60</v>
      </c>
      <c r="C12" s="303" t="s">
        <v>480</v>
      </c>
      <c r="D12" s="304" t="s">
        <v>413</v>
      </c>
      <c r="E12" s="680">
        <f>+'3 Oper Troskovi OP'!$E$120+'3 Oper Troskovi OP'!$F$120</f>
        <v>0</v>
      </c>
      <c r="F12" s="888">
        <f>+AI100</f>
        <v>0</v>
      </c>
      <c r="G12" s="892"/>
      <c r="H12" s="895"/>
      <c r="J12"/>
      <c r="K12"/>
      <c r="L12"/>
      <c r="M12"/>
    </row>
    <row r="13" spans="1:13" ht="15.75">
      <c r="A13" s="403"/>
      <c r="B13" s="536" t="s">
        <v>249</v>
      </c>
      <c r="C13" s="537" t="s">
        <v>236</v>
      </c>
      <c r="D13" s="538" t="s">
        <v>501</v>
      </c>
      <c r="E13" s="681">
        <f>+(E12+E16+E19)*0.009</f>
        <v>0</v>
      </c>
      <c r="F13" s="889"/>
      <c r="G13" s="893"/>
      <c r="H13" s="896"/>
      <c r="J13"/>
      <c r="K13"/>
      <c r="L13"/>
      <c r="M13"/>
    </row>
    <row r="14" spans="1:13" ht="12.75">
      <c r="A14" s="403"/>
      <c r="B14" s="305" t="s">
        <v>429</v>
      </c>
      <c r="C14" s="449" t="s">
        <v>331</v>
      </c>
      <c r="D14" s="538"/>
      <c r="E14" s="681">
        <f>+'3 Oper Troskovi OP'!$E$14</f>
        <v>0</v>
      </c>
      <c r="F14" s="889"/>
      <c r="G14" s="893"/>
      <c r="H14" s="896"/>
      <c r="J14"/>
      <c r="K14"/>
      <c r="L14"/>
      <c r="M14"/>
    </row>
    <row r="15" spans="1:13" ht="15.75">
      <c r="A15" s="403"/>
      <c r="B15" s="305" t="s">
        <v>63</v>
      </c>
      <c r="C15" s="306" t="s">
        <v>412</v>
      </c>
      <c r="D15" s="682" t="s">
        <v>162</v>
      </c>
      <c r="E15" s="676">
        <f>SUM(E12:E14)</f>
        <v>0</v>
      </c>
      <c r="F15" s="890"/>
      <c r="G15" s="893"/>
      <c r="H15" s="896"/>
      <c r="J15"/>
      <c r="K15"/>
      <c r="L15"/>
      <c r="M15"/>
    </row>
    <row r="16" spans="1:13" ht="15.75">
      <c r="A16" s="403"/>
      <c r="B16" s="539" t="s">
        <v>71</v>
      </c>
      <c r="C16" s="486" t="s">
        <v>163</v>
      </c>
      <c r="D16" s="682" t="s">
        <v>164</v>
      </c>
      <c r="E16" s="677">
        <f>+'6 Sredstva'!$D$22</f>
        <v>0</v>
      </c>
      <c r="F16" s="890"/>
      <c r="G16" s="893"/>
      <c r="H16" s="896"/>
      <c r="J16"/>
      <c r="K16"/>
      <c r="L16"/>
      <c r="M16"/>
    </row>
    <row r="17" spans="1:13" ht="12.75">
      <c r="A17" s="403"/>
      <c r="B17" s="539" t="s">
        <v>174</v>
      </c>
      <c r="C17" s="486" t="s">
        <v>165</v>
      </c>
      <c r="D17" s="406" t="s">
        <v>258</v>
      </c>
      <c r="E17" s="678">
        <f>+'4 PPCK'!$D$17</f>
        <v>0</v>
      </c>
      <c r="F17" s="890"/>
      <c r="G17" s="893"/>
      <c r="H17" s="896"/>
      <c r="J17"/>
      <c r="K17"/>
      <c r="L17"/>
      <c r="M17"/>
    </row>
    <row r="18" spans="1:13" ht="15.75">
      <c r="A18" s="403"/>
      <c r="B18" s="539" t="s">
        <v>177</v>
      </c>
      <c r="C18" s="486" t="s">
        <v>167</v>
      </c>
      <c r="D18" s="406" t="s">
        <v>439</v>
      </c>
      <c r="E18" s="679">
        <f>+'6 Sredstva'!$D$20</f>
        <v>0</v>
      </c>
      <c r="F18" s="890"/>
      <c r="G18" s="893"/>
      <c r="H18" s="896"/>
      <c r="J18"/>
      <c r="K18"/>
      <c r="L18"/>
      <c r="M18"/>
    </row>
    <row r="19" spans="1:13" ht="12.75">
      <c r="A19" s="403"/>
      <c r="B19" s="307" t="s">
        <v>178</v>
      </c>
      <c r="C19" s="308" t="s">
        <v>428</v>
      </c>
      <c r="D19" s="406"/>
      <c r="E19" s="679">
        <f>+E17*E18</f>
        <v>0</v>
      </c>
      <c r="F19" s="890"/>
      <c r="G19" s="893"/>
      <c r="H19" s="896"/>
      <c r="J19"/>
      <c r="K19"/>
      <c r="L19"/>
      <c r="M19"/>
    </row>
    <row r="20" spans="1:13" ht="13.5" customHeight="1">
      <c r="A20" s="403"/>
      <c r="B20" s="539" t="s">
        <v>179</v>
      </c>
      <c r="C20" s="540" t="s">
        <v>120</v>
      </c>
      <c r="D20" s="541" t="s">
        <v>502</v>
      </c>
      <c r="E20" s="679">
        <f>+'7 Sistemske usluge '!$D$13</f>
        <v>0</v>
      </c>
      <c r="F20" s="890"/>
      <c r="G20" s="893"/>
      <c r="H20" s="896"/>
      <c r="J20"/>
      <c r="K20"/>
      <c r="L20"/>
      <c r="M20"/>
    </row>
    <row r="21" spans="1:13" ht="15.75">
      <c r="A21" s="403"/>
      <c r="B21" s="539" t="s">
        <v>180</v>
      </c>
      <c r="C21" s="542" t="s">
        <v>169</v>
      </c>
      <c r="D21" s="543" t="s">
        <v>503</v>
      </c>
      <c r="E21" s="679">
        <f>+'8 Gubici'!$R$16</f>
        <v>0</v>
      </c>
      <c r="F21" s="890"/>
      <c r="G21" s="893"/>
      <c r="H21" s="896"/>
      <c r="J21"/>
      <c r="K21"/>
      <c r="L21"/>
      <c r="M21"/>
    </row>
    <row r="22" spans="1:13" ht="15.75">
      <c r="A22" s="403"/>
      <c r="B22" s="544" t="s">
        <v>181</v>
      </c>
      <c r="C22" s="489" t="s">
        <v>170</v>
      </c>
      <c r="D22" s="538" t="s">
        <v>504</v>
      </c>
      <c r="E22" s="679">
        <f>+'9 Ostali Prih'!$D$23</f>
        <v>0</v>
      </c>
      <c r="F22" s="890"/>
      <c r="G22" s="893"/>
      <c r="H22" s="896"/>
      <c r="J22"/>
      <c r="K22"/>
      <c r="L22"/>
      <c r="M22"/>
    </row>
    <row r="23" spans="1:13" ht="12.75">
      <c r="A23" s="403"/>
      <c r="B23" s="307" t="s">
        <v>430</v>
      </c>
      <c r="C23" s="82" t="s">
        <v>431</v>
      </c>
      <c r="D23" s="538"/>
      <c r="E23" s="679">
        <f>+'9 Ostali Prih'!$D$15</f>
        <v>0</v>
      </c>
      <c r="F23" s="890"/>
      <c r="G23" s="893"/>
      <c r="H23" s="896"/>
      <c r="J23"/>
      <c r="K23"/>
      <c r="L23"/>
      <c r="M23"/>
    </row>
    <row r="24" spans="1:13" ht="15.75">
      <c r="A24" s="403"/>
      <c r="B24" s="544">
        <v>10</v>
      </c>
      <c r="C24" s="545" t="s">
        <v>172</v>
      </c>
      <c r="D24" s="546" t="s">
        <v>505</v>
      </c>
      <c r="E24" s="689"/>
      <c r="F24" s="891"/>
      <c r="G24" s="894"/>
      <c r="H24" s="897"/>
      <c r="J24"/>
      <c r="K24"/>
      <c r="L24"/>
      <c r="M24"/>
    </row>
    <row r="25" spans="1:13" ht="16.5" thickBot="1">
      <c r="A25" s="403"/>
      <c r="B25" s="547">
        <v>11</v>
      </c>
      <c r="C25" s="548" t="s">
        <v>486</v>
      </c>
      <c r="D25" s="683" t="s">
        <v>506</v>
      </c>
      <c r="E25" s="407">
        <f>+E15+E16+E19+E20+E21-E22+E24</f>
        <v>0</v>
      </c>
      <c r="F25" s="549">
        <f>+F12</f>
        <v>0</v>
      </c>
      <c r="G25" s="730"/>
      <c r="H25" s="550">
        <f>(E25-F25)*(1+G25)</f>
        <v>0</v>
      </c>
      <c r="J25"/>
      <c r="K25"/>
      <c r="L25"/>
      <c r="M25"/>
    </row>
    <row r="26" spans="1:13" ht="13.5" thickTop="1">
      <c r="A26" s="403"/>
      <c r="B26" s="533"/>
      <c r="C26" s="529"/>
      <c r="D26" s="529"/>
      <c r="E26" s="405"/>
      <c r="F26" s="405"/>
      <c r="G26" s="405"/>
      <c r="H26" s="403"/>
      <c r="I26" s="403"/>
      <c r="J26"/>
      <c r="K26"/>
      <c r="L26"/>
      <c r="M26"/>
    </row>
    <row r="27" spans="1:9" ht="12.75">
      <c r="A27" s="403"/>
      <c r="B27" s="551" t="s">
        <v>259</v>
      </c>
      <c r="C27" s="403"/>
      <c r="D27" s="403"/>
      <c r="E27" s="403"/>
      <c r="F27" s="552"/>
      <c r="G27" s="403"/>
      <c r="H27" s="403"/>
      <c r="I27" s="403"/>
    </row>
    <row r="28" spans="1:10" ht="15.75">
      <c r="A28" s="403"/>
      <c r="B28" s="532" t="s">
        <v>507</v>
      </c>
      <c r="C28" s="403"/>
      <c r="D28" s="403"/>
      <c r="E28" s="403"/>
      <c r="F28" s="403"/>
      <c r="G28" s="403"/>
      <c r="H28" s="403"/>
      <c r="I28" s="403"/>
      <c r="J28" s="644"/>
    </row>
    <row r="29" spans="1:10" ht="15.75">
      <c r="A29" s="403"/>
      <c r="B29" s="532" t="s">
        <v>508</v>
      </c>
      <c r="C29" s="403"/>
      <c r="D29" s="403"/>
      <c r="E29" s="403"/>
      <c r="F29" s="403"/>
      <c r="G29" s="403"/>
      <c r="H29" s="403"/>
      <c r="I29" s="403"/>
      <c r="J29" s="644"/>
    </row>
    <row r="30" spans="1:10" ht="12.75">
      <c r="A30" s="403"/>
      <c r="B30" s="553"/>
      <c r="C30" s="403"/>
      <c r="D30" s="403"/>
      <c r="E30" s="403"/>
      <c r="F30" s="403"/>
      <c r="G30" s="403"/>
      <c r="H30" s="403"/>
      <c r="I30" s="403"/>
      <c r="J30" s="645"/>
    </row>
    <row r="31" spans="2:9" ht="12.75">
      <c r="B31" s="532"/>
      <c r="C31" s="403"/>
      <c r="D31" s="403"/>
      <c r="E31" s="403"/>
      <c r="F31" s="403"/>
      <c r="G31" s="403"/>
      <c r="H31" s="403"/>
      <c r="I31" s="403"/>
    </row>
    <row r="32" spans="2:37" ht="12.75">
      <c r="B32" s="905" t="str">
        <f>+"ОСТВАРЕЊЕ ЕЕ БИЛАНСА У "&amp;E10&amp;" . ГОДИНИ"</f>
        <v>ОСТВАРЕЊЕ ЕЕ БИЛАНСА У 2017 . ГОДИНИ</v>
      </c>
      <c r="C32" s="905"/>
      <c r="D32" s="905"/>
      <c r="E32" s="905"/>
      <c r="F32" s="905"/>
      <c r="G32" s="905"/>
      <c r="H32" s="905"/>
      <c r="I32" s="905"/>
      <c r="J32" s="905"/>
      <c r="K32" s="905"/>
      <c r="L32" s="905"/>
      <c r="M32" s="905"/>
      <c r="N32" s="905"/>
      <c r="O32" s="905"/>
      <c r="P32" s="905"/>
      <c r="Q32" s="905"/>
      <c r="R32" s="336"/>
      <c r="S32" s="887" t="str">
        <f>+"ОСТВАРЕН ПРИХОД У "&amp;$E$10&amp;". ГОДИНИ"</f>
        <v>ОСТВАРЕН ПРИХОД У 2017. ГОДИНИ</v>
      </c>
      <c r="T32" s="887"/>
      <c r="U32" s="887"/>
      <c r="V32" s="887"/>
      <c r="W32" s="887"/>
      <c r="X32" s="887"/>
      <c r="Y32" s="887"/>
      <c r="Z32" s="887"/>
      <c r="AA32" s="887"/>
      <c r="AB32" s="887"/>
      <c r="AC32" s="887"/>
      <c r="AD32" s="887"/>
      <c r="AE32" s="887"/>
      <c r="AF32" s="887"/>
      <c r="AG32" s="887"/>
      <c r="AH32" s="887"/>
      <c r="AI32" s="887"/>
      <c r="AJ32" s="338"/>
      <c r="AK32" s="338"/>
    </row>
    <row r="33" spans="2:37" ht="13.5">
      <c r="B33" s="340"/>
      <c r="C33" s="341"/>
      <c r="D33" s="341"/>
      <c r="E33" s="342"/>
      <c r="F33" s="342"/>
      <c r="G33" s="342"/>
      <c r="H33" s="342"/>
      <c r="I33" s="343"/>
      <c r="J33" s="343"/>
      <c r="K33" s="343"/>
      <c r="L33" s="343"/>
      <c r="M33" s="343"/>
      <c r="N33" s="343"/>
      <c r="O33" s="343"/>
      <c r="P33" s="343"/>
      <c r="Q33" s="343"/>
      <c r="R33" s="344"/>
      <c r="S33" s="337"/>
      <c r="T33" s="345"/>
      <c r="U33" s="339"/>
      <c r="V33" s="339"/>
      <c r="W33" s="339"/>
      <c r="X33" s="339"/>
      <c r="Y33" s="346"/>
      <c r="Z33" s="339"/>
      <c r="AA33" s="339"/>
      <c r="AB33" s="339"/>
      <c r="AC33" s="339"/>
      <c r="AD33" s="339"/>
      <c r="AE33" s="339"/>
      <c r="AF33" s="339"/>
      <c r="AG33" s="339"/>
      <c r="AH33" s="338"/>
      <c r="AI33" s="338"/>
      <c r="AJ33" s="338"/>
      <c r="AK33" s="338"/>
    </row>
    <row r="34" spans="2:37" ht="14.25" thickBot="1">
      <c r="B34" s="347" t="s">
        <v>440</v>
      </c>
      <c r="C34" s="343"/>
      <c r="D34" s="343"/>
      <c r="E34" s="343"/>
      <c r="F34" s="343"/>
      <c r="G34" s="343"/>
      <c r="H34" s="343"/>
      <c r="I34" s="348"/>
      <c r="J34" s="343"/>
      <c r="K34" s="343"/>
      <c r="L34" s="343"/>
      <c r="M34" s="343"/>
      <c r="N34" s="348"/>
      <c r="O34" s="343"/>
      <c r="P34" s="343"/>
      <c r="Q34" s="343"/>
      <c r="S34" s="337"/>
      <c r="T34" s="345"/>
      <c r="U34" s="339"/>
      <c r="V34" s="339"/>
      <c r="W34" s="339"/>
      <c r="X34" s="339"/>
      <c r="Y34" s="346"/>
      <c r="Z34" s="339"/>
      <c r="AA34" s="339"/>
      <c r="AB34" s="339"/>
      <c r="AC34" s="339"/>
      <c r="AD34" s="339"/>
      <c r="AE34" s="339"/>
      <c r="AF34" s="339"/>
      <c r="AG34" s="339"/>
      <c r="AH34" s="338"/>
      <c r="AI34" s="338"/>
      <c r="AJ34" s="338"/>
      <c r="AK34" s="338"/>
    </row>
    <row r="35" spans="2:37" ht="13.5" customHeight="1" thickTop="1">
      <c r="B35" s="913" t="s">
        <v>7</v>
      </c>
      <c r="C35" s="899" t="s">
        <v>281</v>
      </c>
      <c r="D35" s="901" t="s">
        <v>282</v>
      </c>
      <c r="E35" s="903" t="s">
        <v>283</v>
      </c>
      <c r="F35" s="903"/>
      <c r="G35" s="903"/>
      <c r="H35" s="903"/>
      <c r="I35" s="903"/>
      <c r="J35" s="903"/>
      <c r="K35" s="903"/>
      <c r="L35" s="903"/>
      <c r="M35" s="903"/>
      <c r="N35" s="903"/>
      <c r="O35" s="903"/>
      <c r="P35" s="903"/>
      <c r="Q35" s="904"/>
      <c r="R35" s="349"/>
      <c r="S35" s="921" t="s">
        <v>7</v>
      </c>
      <c r="T35" s="923" t="s">
        <v>281</v>
      </c>
      <c r="U35" s="919" t="s">
        <v>443</v>
      </c>
      <c r="V35" s="920"/>
      <c r="W35" s="884" t="s">
        <v>284</v>
      </c>
      <c r="X35" s="885"/>
      <c r="Y35" s="885"/>
      <c r="Z35" s="885"/>
      <c r="AA35" s="885"/>
      <c r="AB35" s="885"/>
      <c r="AC35" s="885"/>
      <c r="AD35" s="885"/>
      <c r="AE35" s="885"/>
      <c r="AF35" s="885"/>
      <c r="AG35" s="885"/>
      <c r="AH35" s="885"/>
      <c r="AI35" s="886"/>
      <c r="AJ35" s="338"/>
      <c r="AK35" s="338"/>
    </row>
    <row r="36" spans="2:37" ht="12.75">
      <c r="B36" s="914"/>
      <c r="C36" s="900"/>
      <c r="D36" s="902"/>
      <c r="E36" s="350" t="s">
        <v>11</v>
      </c>
      <c r="F36" s="350" t="s">
        <v>12</v>
      </c>
      <c r="G36" s="350" t="s">
        <v>13</v>
      </c>
      <c r="H36" s="350" t="s">
        <v>134</v>
      </c>
      <c r="I36" s="350" t="s">
        <v>135</v>
      </c>
      <c r="J36" s="350" t="s">
        <v>136</v>
      </c>
      <c r="K36" s="350" t="s">
        <v>137</v>
      </c>
      <c r="L36" s="350" t="s">
        <v>138</v>
      </c>
      <c r="M36" s="350" t="s">
        <v>139</v>
      </c>
      <c r="N36" s="350" t="s">
        <v>140</v>
      </c>
      <c r="O36" s="350" t="s">
        <v>147</v>
      </c>
      <c r="P36" s="350" t="s">
        <v>148</v>
      </c>
      <c r="Q36" s="351" t="s">
        <v>149</v>
      </c>
      <c r="R36" s="352"/>
      <c r="S36" s="922"/>
      <c r="T36" s="924"/>
      <c r="U36" s="625">
        <v>41334</v>
      </c>
      <c r="V36" s="625">
        <v>42795</v>
      </c>
      <c r="W36" s="353" t="s">
        <v>11</v>
      </c>
      <c r="X36" s="353" t="s">
        <v>12</v>
      </c>
      <c r="Y36" s="353" t="s">
        <v>12</v>
      </c>
      <c r="Z36" s="353" t="s">
        <v>134</v>
      </c>
      <c r="AA36" s="353" t="s">
        <v>135</v>
      </c>
      <c r="AB36" s="353" t="s">
        <v>136</v>
      </c>
      <c r="AC36" s="353" t="s">
        <v>137</v>
      </c>
      <c r="AD36" s="353" t="s">
        <v>138</v>
      </c>
      <c r="AE36" s="353" t="s">
        <v>139</v>
      </c>
      <c r="AF36" s="353" t="s">
        <v>140</v>
      </c>
      <c r="AG36" s="353" t="s">
        <v>147</v>
      </c>
      <c r="AH36" s="353" t="s">
        <v>148</v>
      </c>
      <c r="AI36" s="354" t="s">
        <v>149</v>
      </c>
      <c r="AJ36" s="338"/>
      <c r="AK36" s="338"/>
    </row>
    <row r="37" spans="1:39" ht="12.75">
      <c r="A37" s="355"/>
      <c r="B37" s="356" t="s">
        <v>11</v>
      </c>
      <c r="C37" s="554" t="s">
        <v>285</v>
      </c>
      <c r="D37" s="357"/>
      <c r="E37" s="358"/>
      <c r="F37" s="350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9"/>
      <c r="R37" s="352"/>
      <c r="S37" s="356" t="s">
        <v>11</v>
      </c>
      <c r="T37" s="554" t="s">
        <v>285</v>
      </c>
      <c r="U37" s="690"/>
      <c r="V37" s="69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686"/>
      <c r="AJ37" s="555"/>
      <c r="AK37" s="555"/>
      <c r="AL37" s="555"/>
      <c r="AM37" s="555"/>
    </row>
    <row r="38" spans="1:39" ht="12.75">
      <c r="A38" s="344"/>
      <c r="B38" s="556">
        <v>1</v>
      </c>
      <c r="C38" s="557" t="s">
        <v>286</v>
      </c>
      <c r="D38" s="558" t="s">
        <v>287</v>
      </c>
      <c r="E38" s="559">
        <f>SUM(E39:E41)</f>
        <v>0</v>
      </c>
      <c r="F38" s="559">
        <f aca="true" t="shared" si="0" ref="F38:Q38">SUM(F39:F41)</f>
        <v>0</v>
      </c>
      <c r="G38" s="559">
        <f t="shared" si="0"/>
        <v>0</v>
      </c>
      <c r="H38" s="559">
        <f t="shared" si="0"/>
        <v>0</v>
      </c>
      <c r="I38" s="559">
        <f t="shared" si="0"/>
        <v>0</v>
      </c>
      <c r="J38" s="559">
        <f t="shared" si="0"/>
        <v>0</v>
      </c>
      <c r="K38" s="559">
        <f t="shared" si="0"/>
        <v>0</v>
      </c>
      <c r="L38" s="559">
        <f t="shared" si="0"/>
        <v>0</v>
      </c>
      <c r="M38" s="559">
        <f t="shared" si="0"/>
        <v>0</v>
      </c>
      <c r="N38" s="559">
        <f t="shared" si="0"/>
        <v>0</v>
      </c>
      <c r="O38" s="559">
        <f t="shared" si="0"/>
        <v>0</v>
      </c>
      <c r="P38" s="559">
        <f t="shared" si="0"/>
        <v>0</v>
      </c>
      <c r="Q38" s="560">
        <f t="shared" si="0"/>
        <v>0</v>
      </c>
      <c r="S38" s="556">
        <v>1</v>
      </c>
      <c r="T38" s="557" t="s">
        <v>286</v>
      </c>
      <c r="U38" s="626"/>
      <c r="V38" s="626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63"/>
      <c r="AJ38" s="555"/>
      <c r="AK38" s="555"/>
      <c r="AL38" s="555"/>
      <c r="AM38" s="555"/>
    </row>
    <row r="39" spans="1:39" ht="12.75">
      <c r="A39" s="344"/>
      <c r="B39" s="556" t="s">
        <v>34</v>
      </c>
      <c r="C39" s="561" t="s">
        <v>288</v>
      </c>
      <c r="D39" s="404" t="s">
        <v>287</v>
      </c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O39" s="562"/>
      <c r="P39" s="562"/>
      <c r="Q39" s="563">
        <f aca="true" t="shared" si="1" ref="Q39:Q46">SUM(E39:P39)</f>
        <v>0</v>
      </c>
      <c r="S39" s="556" t="s">
        <v>34</v>
      </c>
      <c r="T39" s="561" t="s">
        <v>288</v>
      </c>
      <c r="U39" s="626"/>
      <c r="V39" s="626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3"/>
      <c r="AJ39" s="555"/>
      <c r="AK39" s="555"/>
      <c r="AL39" s="555"/>
      <c r="AM39" s="555"/>
    </row>
    <row r="40" spans="1:39" ht="12.75">
      <c r="A40" s="344"/>
      <c r="B40" s="556" t="s">
        <v>35</v>
      </c>
      <c r="C40" s="561" t="s">
        <v>289</v>
      </c>
      <c r="D40" s="404" t="s">
        <v>287</v>
      </c>
      <c r="E40" s="562"/>
      <c r="F40" s="562"/>
      <c r="G40" s="562"/>
      <c r="H40" s="562"/>
      <c r="I40" s="562"/>
      <c r="J40" s="562"/>
      <c r="K40" s="562"/>
      <c r="L40" s="562"/>
      <c r="M40" s="562"/>
      <c r="N40" s="562"/>
      <c r="O40" s="562"/>
      <c r="P40" s="562"/>
      <c r="Q40" s="563">
        <f t="shared" si="1"/>
        <v>0</v>
      </c>
      <c r="S40" s="556" t="s">
        <v>35</v>
      </c>
      <c r="T40" s="561" t="s">
        <v>289</v>
      </c>
      <c r="U40" s="626"/>
      <c r="V40" s="626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3"/>
      <c r="AJ40" s="555"/>
      <c r="AK40" s="555"/>
      <c r="AL40" s="555"/>
      <c r="AM40" s="555"/>
    </row>
    <row r="41" spans="1:39" ht="12.75">
      <c r="A41" s="344"/>
      <c r="B41" s="556" t="s">
        <v>36</v>
      </c>
      <c r="C41" s="561" t="s">
        <v>290</v>
      </c>
      <c r="D41" s="404" t="s">
        <v>287</v>
      </c>
      <c r="E41" s="564"/>
      <c r="F41" s="564"/>
      <c r="G41" s="564"/>
      <c r="H41" s="564"/>
      <c r="I41" s="564"/>
      <c r="J41" s="564"/>
      <c r="K41" s="564"/>
      <c r="L41" s="564"/>
      <c r="M41" s="564"/>
      <c r="N41" s="564"/>
      <c r="O41" s="564"/>
      <c r="P41" s="564"/>
      <c r="Q41" s="565">
        <f t="shared" si="1"/>
        <v>0</v>
      </c>
      <c r="S41" s="556" t="s">
        <v>36</v>
      </c>
      <c r="T41" s="561" t="s">
        <v>290</v>
      </c>
      <c r="U41" s="627"/>
      <c r="V41" s="627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3"/>
      <c r="AJ41" s="555"/>
      <c r="AK41" s="555"/>
      <c r="AL41" s="555"/>
      <c r="AM41" s="555"/>
    </row>
    <row r="42" spans="1:35" ht="12.75">
      <c r="A42" s="344"/>
      <c r="B42" s="566" t="s">
        <v>12</v>
      </c>
      <c r="C42" s="567" t="s">
        <v>291</v>
      </c>
      <c r="D42" s="568"/>
      <c r="E42" s="364">
        <f>+E43+E44+E45+E46+E48</f>
        <v>0</v>
      </c>
      <c r="F42" s="364">
        <f aca="true" t="shared" si="2" ref="F42:P42">+F43+F44+F45+F46+F48</f>
        <v>0</v>
      </c>
      <c r="G42" s="364">
        <f t="shared" si="2"/>
        <v>0</v>
      </c>
      <c r="H42" s="364">
        <f t="shared" si="2"/>
        <v>0</v>
      </c>
      <c r="I42" s="364">
        <f t="shared" si="2"/>
        <v>0</v>
      </c>
      <c r="J42" s="364">
        <f t="shared" si="2"/>
        <v>0</v>
      </c>
      <c r="K42" s="364">
        <f t="shared" si="2"/>
        <v>0</v>
      </c>
      <c r="L42" s="364">
        <f t="shared" si="2"/>
        <v>0</v>
      </c>
      <c r="M42" s="364">
        <f t="shared" si="2"/>
        <v>0</v>
      </c>
      <c r="N42" s="364">
        <f t="shared" si="2"/>
        <v>0</v>
      </c>
      <c r="O42" s="364">
        <f t="shared" si="2"/>
        <v>0</v>
      </c>
      <c r="P42" s="364">
        <f t="shared" si="2"/>
        <v>0</v>
      </c>
      <c r="Q42" s="569">
        <f t="shared" si="1"/>
        <v>0</v>
      </c>
      <c r="S42" s="566" t="s">
        <v>12</v>
      </c>
      <c r="T42" s="567" t="s">
        <v>291</v>
      </c>
      <c r="U42" s="628"/>
      <c r="V42" s="628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1"/>
    </row>
    <row r="43" spans="1:35" ht="12.75">
      <c r="A43" s="344"/>
      <c r="B43" s="570">
        <v>1</v>
      </c>
      <c r="C43" s="571" t="s">
        <v>292</v>
      </c>
      <c r="D43" s="572" t="s">
        <v>287</v>
      </c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573">
        <f t="shared" si="1"/>
        <v>0</v>
      </c>
      <c r="S43" s="570">
        <v>1</v>
      </c>
      <c r="T43" s="571" t="s">
        <v>292</v>
      </c>
      <c r="U43" s="628"/>
      <c r="V43" s="628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8"/>
    </row>
    <row r="44" spans="1:36" ht="12.75">
      <c r="A44" s="344"/>
      <c r="B44" s="574">
        <v>2</v>
      </c>
      <c r="C44" s="575" t="s">
        <v>293</v>
      </c>
      <c r="D44" s="404" t="s">
        <v>287</v>
      </c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576">
        <f t="shared" si="1"/>
        <v>0</v>
      </c>
      <c r="S44" s="574">
        <v>2</v>
      </c>
      <c r="T44" s="575" t="s">
        <v>293</v>
      </c>
      <c r="U44" s="628"/>
      <c r="V44" s="628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3"/>
      <c r="AJ44" s="344"/>
    </row>
    <row r="45" spans="1:35" ht="12.75">
      <c r="A45" s="344"/>
      <c r="B45" s="556" t="s">
        <v>2</v>
      </c>
      <c r="C45" s="561" t="s">
        <v>294</v>
      </c>
      <c r="D45" s="404" t="s">
        <v>287</v>
      </c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576">
        <f t="shared" si="1"/>
        <v>0</v>
      </c>
      <c r="S45" s="556" t="s">
        <v>2</v>
      </c>
      <c r="T45" s="561" t="s">
        <v>294</v>
      </c>
      <c r="U45" s="628"/>
      <c r="V45" s="628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3"/>
    </row>
    <row r="46" spans="1:36" ht="12.75">
      <c r="A46" s="344"/>
      <c r="B46" s="577">
        <v>4</v>
      </c>
      <c r="C46" s="578" t="s">
        <v>295</v>
      </c>
      <c r="D46" s="404" t="s">
        <v>287</v>
      </c>
      <c r="E46" s="370">
        <f>+E38-E48-E45-E44-E43</f>
        <v>0</v>
      </c>
      <c r="F46" s="371">
        <f aca="true" t="shared" si="3" ref="F46:P46">+F38-F48-F45-F44-F43</f>
        <v>0</v>
      </c>
      <c r="G46" s="371">
        <f t="shared" si="3"/>
        <v>0</v>
      </c>
      <c r="H46" s="371">
        <f t="shared" si="3"/>
        <v>0</v>
      </c>
      <c r="I46" s="371">
        <f t="shared" si="3"/>
        <v>0</v>
      </c>
      <c r="J46" s="371">
        <f t="shared" si="3"/>
        <v>0</v>
      </c>
      <c r="K46" s="371">
        <f t="shared" si="3"/>
        <v>0</v>
      </c>
      <c r="L46" s="371">
        <f t="shared" si="3"/>
        <v>0</v>
      </c>
      <c r="M46" s="371">
        <f t="shared" si="3"/>
        <v>0</v>
      </c>
      <c r="N46" s="371">
        <f t="shared" si="3"/>
        <v>0</v>
      </c>
      <c r="O46" s="371">
        <f t="shared" si="3"/>
        <v>0</v>
      </c>
      <c r="P46" s="371">
        <f t="shared" si="3"/>
        <v>0</v>
      </c>
      <c r="Q46" s="576">
        <f t="shared" si="1"/>
        <v>0</v>
      </c>
      <c r="S46" s="577">
        <v>4</v>
      </c>
      <c r="T46" s="578" t="s">
        <v>295</v>
      </c>
      <c r="U46" s="626"/>
      <c r="V46" s="626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3"/>
      <c r="AJ46" s="344"/>
    </row>
    <row r="47" spans="1:36" ht="12.75">
      <c r="A47" s="344"/>
      <c r="B47" s="579"/>
      <c r="C47" s="580" t="s">
        <v>296</v>
      </c>
      <c r="D47" s="581" t="s">
        <v>122</v>
      </c>
      <c r="E47" s="372">
        <f>IF(E38=0,,E46/E38*100)</f>
        <v>0</v>
      </c>
      <c r="F47" s="372">
        <f aca="true" t="shared" si="4" ref="F47:Q47">IF(F38=0,,F46/F38*100)</f>
        <v>0</v>
      </c>
      <c r="G47" s="372">
        <f t="shared" si="4"/>
        <v>0</v>
      </c>
      <c r="H47" s="372">
        <f t="shared" si="4"/>
        <v>0</v>
      </c>
      <c r="I47" s="372">
        <f t="shared" si="4"/>
        <v>0</v>
      </c>
      <c r="J47" s="372">
        <f t="shared" si="4"/>
        <v>0</v>
      </c>
      <c r="K47" s="372">
        <f t="shared" si="4"/>
        <v>0</v>
      </c>
      <c r="L47" s="372">
        <f t="shared" si="4"/>
        <v>0</v>
      </c>
      <c r="M47" s="372">
        <f t="shared" si="4"/>
        <v>0</v>
      </c>
      <c r="N47" s="372">
        <f t="shared" si="4"/>
        <v>0</v>
      </c>
      <c r="O47" s="372">
        <f t="shared" si="4"/>
        <v>0</v>
      </c>
      <c r="P47" s="372">
        <f t="shared" si="4"/>
        <v>0</v>
      </c>
      <c r="Q47" s="582">
        <f t="shared" si="4"/>
        <v>0</v>
      </c>
      <c r="S47" s="579"/>
      <c r="T47" s="580" t="s">
        <v>296</v>
      </c>
      <c r="U47" s="626"/>
      <c r="V47" s="626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3"/>
      <c r="AJ47" s="344"/>
    </row>
    <row r="48" spans="1:36" ht="12.75">
      <c r="A48" s="344"/>
      <c r="B48" s="356">
        <v>5</v>
      </c>
      <c r="C48" s="373" t="s">
        <v>297</v>
      </c>
      <c r="D48" s="374" t="s">
        <v>287</v>
      </c>
      <c r="E48" s="375">
        <f>+E53+E63+E73+E80+E84+E94</f>
        <v>0</v>
      </c>
      <c r="F48" s="375">
        <f aca="true" t="shared" si="5" ref="F48:P48">+F53+F63+F73+F80+F84+F94</f>
        <v>0</v>
      </c>
      <c r="G48" s="375">
        <f t="shared" si="5"/>
        <v>0</v>
      </c>
      <c r="H48" s="375">
        <f t="shared" si="5"/>
        <v>0</v>
      </c>
      <c r="I48" s="375">
        <f t="shared" si="5"/>
        <v>0</v>
      </c>
      <c r="J48" s="375">
        <f t="shared" si="5"/>
        <v>0</v>
      </c>
      <c r="K48" s="375">
        <f t="shared" si="5"/>
        <v>0</v>
      </c>
      <c r="L48" s="375">
        <f t="shared" si="5"/>
        <v>0</v>
      </c>
      <c r="M48" s="375">
        <f t="shared" si="5"/>
        <v>0</v>
      </c>
      <c r="N48" s="375">
        <f t="shared" si="5"/>
        <v>0</v>
      </c>
      <c r="O48" s="375">
        <f t="shared" si="5"/>
        <v>0</v>
      </c>
      <c r="P48" s="375">
        <f t="shared" si="5"/>
        <v>0</v>
      </c>
      <c r="Q48" s="376">
        <f>SUM(E48:P48)</f>
        <v>0</v>
      </c>
      <c r="S48" s="356">
        <v>5</v>
      </c>
      <c r="T48" s="373" t="s">
        <v>297</v>
      </c>
      <c r="U48" s="626"/>
      <c r="V48" s="626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63"/>
      <c r="AJ48" s="344"/>
    </row>
    <row r="49" spans="1:36" ht="12.75">
      <c r="A49" s="344"/>
      <c r="B49" s="378"/>
      <c r="C49" s="379" t="s">
        <v>298</v>
      </c>
      <c r="D49" s="374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1"/>
      <c r="S49" s="378"/>
      <c r="T49" s="379" t="s">
        <v>298</v>
      </c>
      <c r="U49" s="626"/>
      <c r="V49" s="626"/>
      <c r="W49" s="382">
        <f>+W50+W53+W56</f>
        <v>0</v>
      </c>
      <c r="X49" s="382">
        <f>+X50+X53+X56</f>
        <v>0</v>
      </c>
      <c r="Y49" s="382">
        <f>+Y50+Y53+Y56</f>
        <v>0</v>
      </c>
      <c r="Z49" s="382">
        <f aca="true" t="shared" si="6" ref="Z49:AH49">+Z50+Z53+Z56</f>
        <v>0</v>
      </c>
      <c r="AA49" s="382">
        <f t="shared" si="6"/>
        <v>0</v>
      </c>
      <c r="AB49" s="382">
        <f t="shared" si="6"/>
        <v>0</v>
      </c>
      <c r="AC49" s="382">
        <f t="shared" si="6"/>
        <v>0</v>
      </c>
      <c r="AD49" s="382">
        <f t="shared" si="6"/>
        <v>0</v>
      </c>
      <c r="AE49" s="382">
        <f t="shared" si="6"/>
        <v>0</v>
      </c>
      <c r="AF49" s="382">
        <f t="shared" si="6"/>
        <v>0</v>
      </c>
      <c r="AG49" s="382">
        <f t="shared" si="6"/>
        <v>0</v>
      </c>
      <c r="AH49" s="382">
        <f t="shared" si="6"/>
        <v>0</v>
      </c>
      <c r="AI49" s="383">
        <f>SUM(W49:AH49)</f>
        <v>0</v>
      </c>
      <c r="AJ49" s="344"/>
    </row>
    <row r="50" spans="1:36" ht="12.75">
      <c r="A50" s="344"/>
      <c r="B50" s="583" t="s">
        <v>0</v>
      </c>
      <c r="C50" s="584" t="s">
        <v>299</v>
      </c>
      <c r="D50" s="558" t="s">
        <v>300</v>
      </c>
      <c r="E50" s="559">
        <f aca="true" t="shared" si="7" ref="E50:P50">+E51+E52</f>
        <v>0</v>
      </c>
      <c r="F50" s="559">
        <f t="shared" si="7"/>
        <v>0</v>
      </c>
      <c r="G50" s="559">
        <f t="shared" si="7"/>
        <v>0</v>
      </c>
      <c r="H50" s="559">
        <f t="shared" si="7"/>
        <v>0</v>
      </c>
      <c r="I50" s="559">
        <f t="shared" si="7"/>
        <v>0</v>
      </c>
      <c r="J50" s="559">
        <f t="shared" si="7"/>
        <v>0</v>
      </c>
      <c r="K50" s="559">
        <f t="shared" si="7"/>
        <v>0</v>
      </c>
      <c r="L50" s="559">
        <f t="shared" si="7"/>
        <v>0</v>
      </c>
      <c r="M50" s="559">
        <f t="shared" si="7"/>
        <v>0</v>
      </c>
      <c r="N50" s="559">
        <f>+N51+N52</f>
        <v>0</v>
      </c>
      <c r="O50" s="559">
        <f>+O51+O52</f>
        <v>0</v>
      </c>
      <c r="P50" s="559">
        <f t="shared" si="7"/>
        <v>0</v>
      </c>
      <c r="Q50" s="560">
        <f aca="true" t="shared" si="8" ref="Q50:Q58">SUM(E50:P50)</f>
        <v>0</v>
      </c>
      <c r="R50" s="344"/>
      <c r="S50" s="583" t="s">
        <v>0</v>
      </c>
      <c r="T50" s="584" t="s">
        <v>299</v>
      </c>
      <c r="U50" s="629"/>
      <c r="V50" s="629"/>
      <c r="W50" s="362">
        <f>SUM(W51:W52)</f>
        <v>0</v>
      </c>
      <c r="X50" s="362">
        <f>SUM(X51:X52)</f>
        <v>0</v>
      </c>
      <c r="Y50" s="362">
        <f>SUM(Y51:Y52)</f>
        <v>0</v>
      </c>
      <c r="Z50" s="362">
        <f aca="true" t="shared" si="9" ref="Z50:AH50">SUM(Z51:Z52)</f>
        <v>0</v>
      </c>
      <c r="AA50" s="362">
        <f t="shared" si="9"/>
        <v>0</v>
      </c>
      <c r="AB50" s="362">
        <f t="shared" si="9"/>
        <v>0</v>
      </c>
      <c r="AC50" s="362">
        <f t="shared" si="9"/>
        <v>0</v>
      </c>
      <c r="AD50" s="362">
        <f t="shared" si="9"/>
        <v>0</v>
      </c>
      <c r="AE50" s="362">
        <f t="shared" si="9"/>
        <v>0</v>
      </c>
      <c r="AF50" s="362">
        <f t="shared" si="9"/>
        <v>0</v>
      </c>
      <c r="AG50" s="362">
        <f t="shared" si="9"/>
        <v>0</v>
      </c>
      <c r="AH50" s="362">
        <f t="shared" si="9"/>
        <v>0</v>
      </c>
      <c r="AI50" s="363">
        <f>SUM(W50:AH50)</f>
        <v>0</v>
      </c>
      <c r="AJ50" s="344"/>
    </row>
    <row r="51" spans="1:36" ht="12.75">
      <c r="A51" s="344"/>
      <c r="B51" s="585" t="s">
        <v>34</v>
      </c>
      <c r="C51" s="586" t="s">
        <v>301</v>
      </c>
      <c r="D51" s="404" t="s">
        <v>300</v>
      </c>
      <c r="E51" s="562"/>
      <c r="F51" s="562"/>
      <c r="G51" s="562"/>
      <c r="H51" s="562"/>
      <c r="I51" s="562"/>
      <c r="J51" s="562"/>
      <c r="K51" s="562"/>
      <c r="L51" s="562"/>
      <c r="M51" s="562"/>
      <c r="N51" s="562"/>
      <c r="O51" s="562"/>
      <c r="P51" s="562"/>
      <c r="Q51" s="563">
        <f t="shared" si="8"/>
        <v>0</v>
      </c>
      <c r="S51" s="585" t="s">
        <v>34</v>
      </c>
      <c r="T51" s="586" t="s">
        <v>301</v>
      </c>
      <c r="U51" s="384"/>
      <c r="V51" s="384"/>
      <c r="W51" s="360">
        <f>+E51*$U51</f>
        <v>0</v>
      </c>
      <c r="X51" s="360">
        <f>+F51*$U51</f>
        <v>0</v>
      </c>
      <c r="Y51" s="360">
        <f aca="true" t="shared" si="10" ref="Y51:AH52">+G51*$V51</f>
        <v>0</v>
      </c>
      <c r="Z51" s="360">
        <f t="shared" si="10"/>
        <v>0</v>
      </c>
      <c r="AA51" s="360">
        <f t="shared" si="10"/>
        <v>0</v>
      </c>
      <c r="AB51" s="360">
        <f t="shared" si="10"/>
        <v>0</v>
      </c>
      <c r="AC51" s="360">
        <f t="shared" si="10"/>
        <v>0</v>
      </c>
      <c r="AD51" s="360">
        <f t="shared" si="10"/>
        <v>0</v>
      </c>
      <c r="AE51" s="360">
        <f t="shared" si="10"/>
        <v>0</v>
      </c>
      <c r="AF51" s="360">
        <f t="shared" si="10"/>
        <v>0</v>
      </c>
      <c r="AG51" s="360">
        <f t="shared" si="10"/>
        <v>0</v>
      </c>
      <c r="AH51" s="360">
        <f t="shared" si="10"/>
        <v>0</v>
      </c>
      <c r="AI51" s="363">
        <f>SUM(W51:AH51)</f>
        <v>0</v>
      </c>
      <c r="AJ51" s="344"/>
    </row>
    <row r="52" spans="1:36" ht="12.75">
      <c r="A52" s="344"/>
      <c r="B52" s="585" t="s">
        <v>35</v>
      </c>
      <c r="C52" s="586" t="s">
        <v>302</v>
      </c>
      <c r="D52" s="404" t="s">
        <v>300</v>
      </c>
      <c r="E52" s="562"/>
      <c r="F52" s="562"/>
      <c r="G52" s="562"/>
      <c r="H52" s="562"/>
      <c r="I52" s="562"/>
      <c r="J52" s="562"/>
      <c r="K52" s="562"/>
      <c r="L52" s="562"/>
      <c r="M52" s="562"/>
      <c r="N52" s="562"/>
      <c r="O52" s="562"/>
      <c r="P52" s="562"/>
      <c r="Q52" s="563">
        <f t="shared" si="8"/>
        <v>0</v>
      </c>
      <c r="S52" s="585" t="s">
        <v>35</v>
      </c>
      <c r="T52" s="586" t="s">
        <v>302</v>
      </c>
      <c r="U52" s="384"/>
      <c r="V52" s="384"/>
      <c r="W52" s="360">
        <f>+E52*$U52</f>
        <v>0</v>
      </c>
      <c r="X52" s="360">
        <f>+F52*$U52</f>
        <v>0</v>
      </c>
      <c r="Y52" s="360">
        <f t="shared" si="10"/>
        <v>0</v>
      </c>
      <c r="Z52" s="360">
        <f t="shared" si="10"/>
        <v>0</v>
      </c>
      <c r="AA52" s="360">
        <f t="shared" si="10"/>
        <v>0</v>
      </c>
      <c r="AB52" s="360">
        <f t="shared" si="10"/>
        <v>0</v>
      </c>
      <c r="AC52" s="360">
        <f t="shared" si="10"/>
        <v>0</v>
      </c>
      <c r="AD52" s="360">
        <f t="shared" si="10"/>
        <v>0</v>
      </c>
      <c r="AE52" s="360">
        <f t="shared" si="10"/>
        <v>0</v>
      </c>
      <c r="AF52" s="360">
        <f t="shared" si="10"/>
        <v>0</v>
      </c>
      <c r="AG52" s="360">
        <f t="shared" si="10"/>
        <v>0</v>
      </c>
      <c r="AH52" s="360">
        <f t="shared" si="10"/>
        <v>0</v>
      </c>
      <c r="AI52" s="363">
        <f aca="true" t="shared" si="11" ref="AI52:AI79">SUM(W52:AH52)</f>
        <v>0</v>
      </c>
      <c r="AJ52" s="344"/>
    </row>
    <row r="53" spans="1:36" ht="12.75">
      <c r="A53" s="344"/>
      <c r="B53" s="585" t="s">
        <v>1</v>
      </c>
      <c r="C53" s="586" t="s">
        <v>303</v>
      </c>
      <c r="D53" s="404" t="s">
        <v>287</v>
      </c>
      <c r="E53" s="587">
        <f aca="true" t="shared" si="12" ref="E53:P53">E54+E55</f>
        <v>0</v>
      </c>
      <c r="F53" s="587">
        <f t="shared" si="12"/>
        <v>0</v>
      </c>
      <c r="G53" s="587">
        <f t="shared" si="12"/>
        <v>0</v>
      </c>
      <c r="H53" s="587">
        <f t="shared" si="12"/>
        <v>0</v>
      </c>
      <c r="I53" s="587">
        <f t="shared" si="12"/>
        <v>0</v>
      </c>
      <c r="J53" s="587">
        <f t="shared" si="12"/>
        <v>0</v>
      </c>
      <c r="K53" s="587">
        <f t="shared" si="12"/>
        <v>0</v>
      </c>
      <c r="L53" s="587">
        <f t="shared" si="12"/>
        <v>0</v>
      </c>
      <c r="M53" s="587">
        <f t="shared" si="12"/>
        <v>0</v>
      </c>
      <c r="N53" s="587">
        <f>N54+N55</f>
        <v>0</v>
      </c>
      <c r="O53" s="587">
        <f>O54+O55</f>
        <v>0</v>
      </c>
      <c r="P53" s="587">
        <f t="shared" si="12"/>
        <v>0</v>
      </c>
      <c r="Q53" s="563">
        <f t="shared" si="8"/>
        <v>0</v>
      </c>
      <c r="R53" s="344"/>
      <c r="S53" s="585" t="s">
        <v>1</v>
      </c>
      <c r="T53" s="586" t="s">
        <v>303</v>
      </c>
      <c r="U53" s="630"/>
      <c r="V53" s="630"/>
      <c r="W53" s="360">
        <f>+W54+W55</f>
        <v>0</v>
      </c>
      <c r="X53" s="360">
        <f>+X54+X55</f>
        <v>0</v>
      </c>
      <c r="Y53" s="360">
        <f>+Y54+Y55</f>
        <v>0</v>
      </c>
      <c r="Z53" s="360">
        <f aca="true" t="shared" si="13" ref="Z53:AH53">+Z54+Z55</f>
        <v>0</v>
      </c>
      <c r="AA53" s="360">
        <f t="shared" si="13"/>
        <v>0</v>
      </c>
      <c r="AB53" s="360">
        <f t="shared" si="13"/>
        <v>0</v>
      </c>
      <c r="AC53" s="360">
        <f t="shared" si="13"/>
        <v>0</v>
      </c>
      <c r="AD53" s="360">
        <f t="shared" si="13"/>
        <v>0</v>
      </c>
      <c r="AE53" s="360">
        <f t="shared" si="13"/>
        <v>0</v>
      </c>
      <c r="AF53" s="360">
        <f t="shared" si="13"/>
        <v>0</v>
      </c>
      <c r="AG53" s="360">
        <f t="shared" si="13"/>
        <v>0</v>
      </c>
      <c r="AH53" s="360">
        <f t="shared" si="13"/>
        <v>0</v>
      </c>
      <c r="AI53" s="363">
        <f t="shared" si="11"/>
        <v>0</v>
      </c>
      <c r="AJ53" s="344"/>
    </row>
    <row r="54" spans="1:36" ht="12.75">
      <c r="A54" s="344"/>
      <c r="B54" s="585" t="s">
        <v>37</v>
      </c>
      <c r="C54" s="588" t="s">
        <v>304</v>
      </c>
      <c r="D54" s="404" t="s">
        <v>287</v>
      </c>
      <c r="E54" s="562"/>
      <c r="F54" s="562"/>
      <c r="G54" s="562"/>
      <c r="H54" s="562"/>
      <c r="I54" s="562"/>
      <c r="J54" s="562"/>
      <c r="K54" s="562"/>
      <c r="L54" s="562"/>
      <c r="M54" s="562"/>
      <c r="N54" s="562"/>
      <c r="O54" s="562"/>
      <c r="P54" s="562"/>
      <c r="Q54" s="563">
        <f t="shared" si="8"/>
        <v>0</v>
      </c>
      <c r="S54" s="585" t="s">
        <v>37</v>
      </c>
      <c r="T54" s="588" t="s">
        <v>304</v>
      </c>
      <c r="U54" s="384"/>
      <c r="V54" s="384"/>
      <c r="W54" s="360">
        <f>+E54*$U54</f>
        <v>0</v>
      </c>
      <c r="X54" s="360">
        <f>+F54*$U54</f>
        <v>0</v>
      </c>
      <c r="Y54" s="360">
        <f aca="true" t="shared" si="14" ref="Y54:AH55">+G54*$V54</f>
        <v>0</v>
      </c>
      <c r="Z54" s="360">
        <f t="shared" si="14"/>
        <v>0</v>
      </c>
      <c r="AA54" s="360">
        <f t="shared" si="14"/>
        <v>0</v>
      </c>
      <c r="AB54" s="360">
        <f t="shared" si="14"/>
        <v>0</v>
      </c>
      <c r="AC54" s="360">
        <f t="shared" si="14"/>
        <v>0</v>
      </c>
      <c r="AD54" s="360">
        <f t="shared" si="14"/>
        <v>0</v>
      </c>
      <c r="AE54" s="360">
        <f t="shared" si="14"/>
        <v>0</v>
      </c>
      <c r="AF54" s="360">
        <f t="shared" si="14"/>
        <v>0</v>
      </c>
      <c r="AG54" s="360">
        <f t="shared" si="14"/>
        <v>0</v>
      </c>
      <c r="AH54" s="360">
        <f t="shared" si="14"/>
        <v>0</v>
      </c>
      <c r="AI54" s="363">
        <f t="shared" si="11"/>
        <v>0</v>
      </c>
      <c r="AJ54" s="344"/>
    </row>
    <row r="55" spans="1:36" ht="12.75">
      <c r="A55" s="344"/>
      <c r="B55" s="585" t="s">
        <v>38</v>
      </c>
      <c r="C55" s="588" t="s">
        <v>305</v>
      </c>
      <c r="D55" s="404" t="s">
        <v>287</v>
      </c>
      <c r="E55" s="562"/>
      <c r="F55" s="562"/>
      <c r="G55" s="562"/>
      <c r="H55" s="562"/>
      <c r="I55" s="562"/>
      <c r="J55" s="562"/>
      <c r="K55" s="562"/>
      <c r="L55" s="562"/>
      <c r="M55" s="562"/>
      <c r="N55" s="562"/>
      <c r="O55" s="562"/>
      <c r="P55" s="562"/>
      <c r="Q55" s="563">
        <f t="shared" si="8"/>
        <v>0</v>
      </c>
      <c r="S55" s="585" t="s">
        <v>38</v>
      </c>
      <c r="T55" s="588" t="s">
        <v>305</v>
      </c>
      <c r="U55" s="384"/>
      <c r="V55" s="384"/>
      <c r="W55" s="360">
        <f>+E55*$U55</f>
        <v>0</v>
      </c>
      <c r="X55" s="360">
        <f>+F55*$U55</f>
        <v>0</v>
      </c>
      <c r="Y55" s="360">
        <f t="shared" si="14"/>
        <v>0</v>
      </c>
      <c r="Z55" s="360">
        <f t="shared" si="14"/>
        <v>0</v>
      </c>
      <c r="AA55" s="360">
        <f t="shared" si="14"/>
        <v>0</v>
      </c>
      <c r="AB55" s="360">
        <f t="shared" si="14"/>
        <v>0</v>
      </c>
      <c r="AC55" s="360">
        <f t="shared" si="14"/>
        <v>0</v>
      </c>
      <c r="AD55" s="360">
        <f t="shared" si="14"/>
        <v>0</v>
      </c>
      <c r="AE55" s="360">
        <f t="shared" si="14"/>
        <v>0</v>
      </c>
      <c r="AF55" s="360">
        <f t="shared" si="14"/>
        <v>0</v>
      </c>
      <c r="AG55" s="360">
        <f t="shared" si="14"/>
        <v>0</v>
      </c>
      <c r="AH55" s="360">
        <f t="shared" si="14"/>
        <v>0</v>
      </c>
      <c r="AI55" s="363">
        <f t="shared" si="11"/>
        <v>0</v>
      </c>
      <c r="AJ55" s="344"/>
    </row>
    <row r="56" spans="1:35" ht="12.75">
      <c r="A56" s="344"/>
      <c r="B56" s="668" t="s">
        <v>2</v>
      </c>
      <c r="C56" s="589" t="s">
        <v>306</v>
      </c>
      <c r="D56" s="590" t="s">
        <v>307</v>
      </c>
      <c r="E56" s="587">
        <f aca="true" t="shared" si="15" ref="E56:P56">E57+E58</f>
        <v>0</v>
      </c>
      <c r="F56" s="587">
        <f t="shared" si="15"/>
        <v>0</v>
      </c>
      <c r="G56" s="587">
        <f t="shared" si="15"/>
        <v>0</v>
      </c>
      <c r="H56" s="587">
        <f t="shared" si="15"/>
        <v>0</v>
      </c>
      <c r="I56" s="587">
        <f t="shared" si="15"/>
        <v>0</v>
      </c>
      <c r="J56" s="587">
        <f t="shared" si="15"/>
        <v>0</v>
      </c>
      <c r="K56" s="587">
        <f t="shared" si="15"/>
        <v>0</v>
      </c>
      <c r="L56" s="587">
        <f t="shared" si="15"/>
        <v>0</v>
      </c>
      <c r="M56" s="587">
        <f t="shared" si="15"/>
        <v>0</v>
      </c>
      <c r="N56" s="587">
        <f>N57+N58</f>
        <v>0</v>
      </c>
      <c r="O56" s="587">
        <f>O57+O58</f>
        <v>0</v>
      </c>
      <c r="P56" s="587">
        <f t="shared" si="15"/>
        <v>0</v>
      </c>
      <c r="Q56" s="591">
        <f t="shared" si="8"/>
        <v>0</v>
      </c>
      <c r="S56" s="668" t="s">
        <v>2</v>
      </c>
      <c r="T56" s="589" t="s">
        <v>306</v>
      </c>
      <c r="U56" s="630"/>
      <c r="V56" s="630"/>
      <c r="W56" s="377">
        <f>+W57+W58</f>
        <v>0</v>
      </c>
      <c r="X56" s="377">
        <f>+X57+X58</f>
        <v>0</v>
      </c>
      <c r="Y56" s="377">
        <f>+Y57+Y58</f>
        <v>0</v>
      </c>
      <c r="Z56" s="377">
        <f aca="true" t="shared" si="16" ref="Z56:AH56">+Z57+Z58</f>
        <v>0</v>
      </c>
      <c r="AA56" s="377">
        <f t="shared" si="16"/>
        <v>0</v>
      </c>
      <c r="AB56" s="377">
        <f t="shared" si="16"/>
        <v>0</v>
      </c>
      <c r="AC56" s="377">
        <f t="shared" si="16"/>
        <v>0</v>
      </c>
      <c r="AD56" s="377">
        <f t="shared" si="16"/>
        <v>0</v>
      </c>
      <c r="AE56" s="377">
        <f t="shared" si="16"/>
        <v>0</v>
      </c>
      <c r="AF56" s="377">
        <f t="shared" si="16"/>
        <v>0</v>
      </c>
      <c r="AG56" s="377">
        <f t="shared" si="16"/>
        <v>0</v>
      </c>
      <c r="AH56" s="377">
        <f t="shared" si="16"/>
        <v>0</v>
      </c>
      <c r="AI56" s="363">
        <f t="shared" si="11"/>
        <v>0</v>
      </c>
    </row>
    <row r="57" spans="1:36" ht="12.75">
      <c r="A57" s="344"/>
      <c r="B57" s="585" t="s">
        <v>41</v>
      </c>
      <c r="C57" s="592" t="s">
        <v>441</v>
      </c>
      <c r="D57" s="590" t="s">
        <v>307</v>
      </c>
      <c r="E57" s="562"/>
      <c r="F57" s="562"/>
      <c r="G57" s="562"/>
      <c r="H57" s="562"/>
      <c r="I57" s="562"/>
      <c r="J57" s="562"/>
      <c r="K57" s="562"/>
      <c r="L57" s="562"/>
      <c r="M57" s="562"/>
      <c r="N57" s="562"/>
      <c r="O57" s="562"/>
      <c r="P57" s="562"/>
      <c r="Q57" s="563">
        <f t="shared" si="8"/>
        <v>0</v>
      </c>
      <c r="S57" s="585" t="s">
        <v>41</v>
      </c>
      <c r="T57" s="592" t="s">
        <v>441</v>
      </c>
      <c r="U57" s="384"/>
      <c r="V57" s="384"/>
      <c r="W57" s="360">
        <f>+E57*$U57</f>
        <v>0</v>
      </c>
      <c r="X57" s="360">
        <f>+F57*$U57</f>
        <v>0</v>
      </c>
      <c r="Y57" s="360">
        <f aca="true" t="shared" si="17" ref="Y57:AH58">+G57*$V57</f>
        <v>0</v>
      </c>
      <c r="Z57" s="360">
        <f t="shared" si="17"/>
        <v>0</v>
      </c>
      <c r="AA57" s="360">
        <f t="shared" si="17"/>
        <v>0</v>
      </c>
      <c r="AB57" s="360">
        <f t="shared" si="17"/>
        <v>0</v>
      </c>
      <c r="AC57" s="360">
        <f t="shared" si="17"/>
        <v>0</v>
      </c>
      <c r="AD57" s="360">
        <f t="shared" si="17"/>
        <v>0</v>
      </c>
      <c r="AE57" s="360">
        <f t="shared" si="17"/>
        <v>0</v>
      </c>
      <c r="AF57" s="360">
        <f t="shared" si="17"/>
        <v>0</v>
      </c>
      <c r="AG57" s="360">
        <f t="shared" si="17"/>
        <v>0</v>
      </c>
      <c r="AH57" s="360">
        <f t="shared" si="17"/>
        <v>0</v>
      </c>
      <c r="AI57" s="363">
        <f t="shared" si="11"/>
        <v>0</v>
      </c>
      <c r="AJ57" s="344"/>
    </row>
    <row r="58" spans="1:36" ht="12.75">
      <c r="A58" s="344"/>
      <c r="B58" s="593" t="s">
        <v>42</v>
      </c>
      <c r="C58" s="594" t="s">
        <v>442</v>
      </c>
      <c r="D58" s="595" t="s">
        <v>307</v>
      </c>
      <c r="E58" s="596"/>
      <c r="F58" s="596"/>
      <c r="G58" s="596"/>
      <c r="H58" s="596"/>
      <c r="I58" s="596"/>
      <c r="J58" s="596"/>
      <c r="K58" s="596"/>
      <c r="L58" s="596"/>
      <c r="M58" s="596"/>
      <c r="N58" s="596"/>
      <c r="O58" s="596"/>
      <c r="P58" s="596"/>
      <c r="Q58" s="597">
        <f t="shared" si="8"/>
        <v>0</v>
      </c>
      <c r="S58" s="593" t="s">
        <v>42</v>
      </c>
      <c r="T58" s="594" t="s">
        <v>442</v>
      </c>
      <c r="U58" s="385"/>
      <c r="V58" s="385"/>
      <c r="W58" s="360">
        <f>+E58*$U58</f>
        <v>0</v>
      </c>
      <c r="X58" s="360">
        <f>+F58*$U58</f>
        <v>0</v>
      </c>
      <c r="Y58" s="360">
        <f t="shared" si="17"/>
        <v>0</v>
      </c>
      <c r="Z58" s="360">
        <f t="shared" si="17"/>
        <v>0</v>
      </c>
      <c r="AA58" s="360">
        <f t="shared" si="17"/>
        <v>0</v>
      </c>
      <c r="AB58" s="360">
        <f t="shared" si="17"/>
        <v>0</v>
      </c>
      <c r="AC58" s="360">
        <f t="shared" si="17"/>
        <v>0</v>
      </c>
      <c r="AD58" s="360">
        <f t="shared" si="17"/>
        <v>0</v>
      </c>
      <c r="AE58" s="360">
        <f t="shared" si="17"/>
        <v>0</v>
      </c>
      <c r="AF58" s="360">
        <f t="shared" si="17"/>
        <v>0</v>
      </c>
      <c r="AG58" s="360">
        <f t="shared" si="17"/>
        <v>0</v>
      </c>
      <c r="AH58" s="360">
        <f t="shared" si="17"/>
        <v>0</v>
      </c>
      <c r="AI58" s="363">
        <f t="shared" si="11"/>
        <v>0</v>
      </c>
      <c r="AJ58" s="344"/>
    </row>
    <row r="59" spans="1:36" ht="12.75">
      <c r="A59" s="344"/>
      <c r="B59" s="598"/>
      <c r="C59" s="599" t="s">
        <v>308</v>
      </c>
      <c r="D59" s="600"/>
      <c r="E59" s="600"/>
      <c r="F59" s="600"/>
      <c r="G59" s="600"/>
      <c r="H59" s="600"/>
      <c r="I59" s="600"/>
      <c r="J59" s="600"/>
      <c r="K59" s="600"/>
      <c r="L59" s="600"/>
      <c r="M59" s="600"/>
      <c r="N59" s="600"/>
      <c r="O59" s="600"/>
      <c r="P59" s="600"/>
      <c r="Q59" s="601"/>
      <c r="S59" s="598"/>
      <c r="T59" s="599" t="s">
        <v>308</v>
      </c>
      <c r="U59" s="632"/>
      <c r="V59" s="632"/>
      <c r="W59" s="382">
        <f>+W60+W63+W66</f>
        <v>0</v>
      </c>
      <c r="X59" s="382">
        <f>+X60+X63+X66</f>
        <v>0</v>
      </c>
      <c r="Y59" s="382">
        <f>+Y60+Y63+Y66</f>
        <v>0</v>
      </c>
      <c r="Z59" s="382">
        <f aca="true" t="shared" si="18" ref="Z59:AH59">+Z60+Z63+Z66</f>
        <v>0</v>
      </c>
      <c r="AA59" s="382">
        <f t="shared" si="18"/>
        <v>0</v>
      </c>
      <c r="AB59" s="382">
        <f t="shared" si="18"/>
        <v>0</v>
      </c>
      <c r="AC59" s="382">
        <f t="shared" si="18"/>
        <v>0</v>
      </c>
      <c r="AD59" s="382">
        <f t="shared" si="18"/>
        <v>0</v>
      </c>
      <c r="AE59" s="382">
        <f t="shared" si="18"/>
        <v>0</v>
      </c>
      <c r="AF59" s="382">
        <f t="shared" si="18"/>
        <v>0</v>
      </c>
      <c r="AG59" s="382">
        <f t="shared" si="18"/>
        <v>0</v>
      </c>
      <c r="AH59" s="382">
        <f t="shared" si="18"/>
        <v>0</v>
      </c>
      <c r="AI59" s="383">
        <f t="shared" si="11"/>
        <v>0</v>
      </c>
      <c r="AJ59" s="344"/>
    </row>
    <row r="60" spans="1:36" ht="12.75">
      <c r="A60" s="344"/>
      <c r="B60" s="583" t="s">
        <v>0</v>
      </c>
      <c r="C60" s="584" t="s">
        <v>299</v>
      </c>
      <c r="D60" s="558" t="s">
        <v>300</v>
      </c>
      <c r="E60" s="559">
        <f aca="true" t="shared" si="19" ref="E60:P60">+E61+E62</f>
        <v>0</v>
      </c>
      <c r="F60" s="559">
        <f t="shared" si="19"/>
        <v>0</v>
      </c>
      <c r="G60" s="559">
        <f t="shared" si="19"/>
        <v>0</v>
      </c>
      <c r="H60" s="559">
        <f t="shared" si="19"/>
        <v>0</v>
      </c>
      <c r="I60" s="559">
        <f t="shared" si="19"/>
        <v>0</v>
      </c>
      <c r="J60" s="559">
        <f t="shared" si="19"/>
        <v>0</v>
      </c>
      <c r="K60" s="559">
        <f t="shared" si="19"/>
        <v>0</v>
      </c>
      <c r="L60" s="559">
        <f t="shared" si="19"/>
        <v>0</v>
      </c>
      <c r="M60" s="559">
        <f t="shared" si="19"/>
        <v>0</v>
      </c>
      <c r="N60" s="559">
        <f t="shared" si="19"/>
        <v>0</v>
      </c>
      <c r="O60" s="559">
        <f t="shared" si="19"/>
        <v>0</v>
      </c>
      <c r="P60" s="559">
        <f t="shared" si="19"/>
        <v>0</v>
      </c>
      <c r="Q60" s="560">
        <f aca="true" t="shared" si="20" ref="Q60:Q68">SUM(E60:P60)</f>
        <v>0</v>
      </c>
      <c r="S60" s="583" t="s">
        <v>0</v>
      </c>
      <c r="T60" s="584" t="s">
        <v>299</v>
      </c>
      <c r="U60" s="631"/>
      <c r="V60" s="631"/>
      <c r="W60" s="362">
        <f>SUM(W61:W62)</f>
        <v>0</v>
      </c>
      <c r="X60" s="362">
        <f>SUM(X61:X62)</f>
        <v>0</v>
      </c>
      <c r="Y60" s="362">
        <f>SUM(Y61:Y62)</f>
        <v>0</v>
      </c>
      <c r="Z60" s="362">
        <f aca="true" t="shared" si="21" ref="Z60:AH60">SUM(Z61:Z62)</f>
        <v>0</v>
      </c>
      <c r="AA60" s="362">
        <f t="shared" si="21"/>
        <v>0</v>
      </c>
      <c r="AB60" s="362">
        <f t="shared" si="21"/>
        <v>0</v>
      </c>
      <c r="AC60" s="362">
        <f t="shared" si="21"/>
        <v>0</v>
      </c>
      <c r="AD60" s="362">
        <f t="shared" si="21"/>
        <v>0</v>
      </c>
      <c r="AE60" s="362">
        <f t="shared" si="21"/>
        <v>0</v>
      </c>
      <c r="AF60" s="362">
        <f t="shared" si="21"/>
        <v>0</v>
      </c>
      <c r="AG60" s="362">
        <f t="shared" si="21"/>
        <v>0</v>
      </c>
      <c r="AH60" s="362">
        <f t="shared" si="21"/>
        <v>0</v>
      </c>
      <c r="AI60" s="363">
        <f t="shared" si="11"/>
        <v>0</v>
      </c>
      <c r="AJ60" s="344"/>
    </row>
    <row r="61" spans="1:36" ht="12.75">
      <c r="A61" s="344"/>
      <c r="B61" s="585" t="s">
        <v>34</v>
      </c>
      <c r="C61" s="586" t="s">
        <v>301</v>
      </c>
      <c r="D61" s="404" t="s">
        <v>300</v>
      </c>
      <c r="E61" s="562"/>
      <c r="F61" s="562"/>
      <c r="G61" s="562"/>
      <c r="H61" s="562"/>
      <c r="I61" s="562"/>
      <c r="J61" s="562"/>
      <c r="K61" s="562"/>
      <c r="L61" s="562"/>
      <c r="M61" s="562"/>
      <c r="N61" s="562"/>
      <c r="O61" s="562"/>
      <c r="P61" s="562"/>
      <c r="Q61" s="563">
        <f t="shared" si="20"/>
        <v>0</v>
      </c>
      <c r="S61" s="585" t="s">
        <v>34</v>
      </c>
      <c r="T61" s="586" t="s">
        <v>301</v>
      </c>
      <c r="U61" s="384"/>
      <c r="V61" s="384"/>
      <c r="W61" s="360">
        <f>+E61*$U61</f>
        <v>0</v>
      </c>
      <c r="X61" s="360">
        <f>+F61*$U61</f>
        <v>0</v>
      </c>
      <c r="Y61" s="360">
        <f aca="true" t="shared" si="22" ref="Y61:AH62">+G61*$V61</f>
        <v>0</v>
      </c>
      <c r="Z61" s="360">
        <f t="shared" si="22"/>
        <v>0</v>
      </c>
      <c r="AA61" s="360">
        <f t="shared" si="22"/>
        <v>0</v>
      </c>
      <c r="AB61" s="360">
        <f t="shared" si="22"/>
        <v>0</v>
      </c>
      <c r="AC61" s="360">
        <f t="shared" si="22"/>
        <v>0</v>
      </c>
      <c r="AD61" s="360">
        <f t="shared" si="22"/>
        <v>0</v>
      </c>
      <c r="AE61" s="360">
        <f t="shared" si="22"/>
        <v>0</v>
      </c>
      <c r="AF61" s="360">
        <f t="shared" si="22"/>
        <v>0</v>
      </c>
      <c r="AG61" s="360">
        <f t="shared" si="22"/>
        <v>0</v>
      </c>
      <c r="AH61" s="360">
        <f t="shared" si="22"/>
        <v>0</v>
      </c>
      <c r="AI61" s="363">
        <f t="shared" si="11"/>
        <v>0</v>
      </c>
      <c r="AJ61" s="344"/>
    </row>
    <row r="62" spans="1:35" ht="12.75">
      <c r="A62" s="344"/>
      <c r="B62" s="585" t="s">
        <v>35</v>
      </c>
      <c r="C62" s="586" t="s">
        <v>302</v>
      </c>
      <c r="D62" s="404" t="s">
        <v>300</v>
      </c>
      <c r="E62" s="562"/>
      <c r="F62" s="562"/>
      <c r="G62" s="562"/>
      <c r="H62" s="562"/>
      <c r="I62" s="562"/>
      <c r="J62" s="562"/>
      <c r="K62" s="562"/>
      <c r="L62" s="562"/>
      <c r="M62" s="562"/>
      <c r="N62" s="562"/>
      <c r="O62" s="562"/>
      <c r="P62" s="562"/>
      <c r="Q62" s="563">
        <f t="shared" si="20"/>
        <v>0</v>
      </c>
      <c r="S62" s="585" t="s">
        <v>35</v>
      </c>
      <c r="T62" s="586" t="s">
        <v>302</v>
      </c>
      <c r="U62" s="384"/>
      <c r="V62" s="384"/>
      <c r="W62" s="360">
        <f>+E62*$U62</f>
        <v>0</v>
      </c>
      <c r="X62" s="360">
        <f>+F62*$U62</f>
        <v>0</v>
      </c>
      <c r="Y62" s="360">
        <f t="shared" si="22"/>
        <v>0</v>
      </c>
      <c r="Z62" s="360">
        <f t="shared" si="22"/>
        <v>0</v>
      </c>
      <c r="AA62" s="360">
        <f t="shared" si="22"/>
        <v>0</v>
      </c>
      <c r="AB62" s="360">
        <f t="shared" si="22"/>
        <v>0</v>
      </c>
      <c r="AC62" s="360">
        <f t="shared" si="22"/>
        <v>0</v>
      </c>
      <c r="AD62" s="360">
        <f t="shared" si="22"/>
        <v>0</v>
      </c>
      <c r="AE62" s="360">
        <f t="shared" si="22"/>
        <v>0</v>
      </c>
      <c r="AF62" s="360">
        <f t="shared" si="22"/>
        <v>0</v>
      </c>
      <c r="AG62" s="360">
        <f t="shared" si="22"/>
        <v>0</v>
      </c>
      <c r="AH62" s="360">
        <f t="shared" si="22"/>
        <v>0</v>
      </c>
      <c r="AI62" s="363">
        <f t="shared" si="11"/>
        <v>0</v>
      </c>
    </row>
    <row r="63" spans="1:36" ht="12.75">
      <c r="A63" s="344"/>
      <c r="B63" s="585" t="s">
        <v>1</v>
      </c>
      <c r="C63" s="586" t="s">
        <v>303</v>
      </c>
      <c r="D63" s="404" t="s">
        <v>287</v>
      </c>
      <c r="E63" s="587">
        <f aca="true" t="shared" si="23" ref="E63:P63">E64+E65</f>
        <v>0</v>
      </c>
      <c r="F63" s="587">
        <f t="shared" si="23"/>
        <v>0</v>
      </c>
      <c r="G63" s="587">
        <f t="shared" si="23"/>
        <v>0</v>
      </c>
      <c r="H63" s="587">
        <f t="shared" si="23"/>
        <v>0</v>
      </c>
      <c r="I63" s="587">
        <f t="shared" si="23"/>
        <v>0</v>
      </c>
      <c r="J63" s="587">
        <f t="shared" si="23"/>
        <v>0</v>
      </c>
      <c r="K63" s="587">
        <f t="shared" si="23"/>
        <v>0</v>
      </c>
      <c r="L63" s="587">
        <f t="shared" si="23"/>
        <v>0</v>
      </c>
      <c r="M63" s="587">
        <f t="shared" si="23"/>
        <v>0</v>
      </c>
      <c r="N63" s="587">
        <f>N64+N65</f>
        <v>0</v>
      </c>
      <c r="O63" s="587">
        <f>O64+O65</f>
        <v>0</v>
      </c>
      <c r="P63" s="587">
        <f t="shared" si="23"/>
        <v>0</v>
      </c>
      <c r="Q63" s="563">
        <f t="shared" si="20"/>
        <v>0</v>
      </c>
      <c r="S63" s="585" t="s">
        <v>1</v>
      </c>
      <c r="T63" s="586" t="s">
        <v>303</v>
      </c>
      <c r="U63" s="630"/>
      <c r="V63" s="630"/>
      <c r="W63" s="360">
        <f>+W64+W65</f>
        <v>0</v>
      </c>
      <c r="X63" s="360">
        <f>+X64+X65</f>
        <v>0</v>
      </c>
      <c r="Y63" s="360">
        <f>+Y64+Y65</f>
        <v>0</v>
      </c>
      <c r="Z63" s="360">
        <f aca="true" t="shared" si="24" ref="Z63:AH63">+Z64+Z65</f>
        <v>0</v>
      </c>
      <c r="AA63" s="360">
        <f t="shared" si="24"/>
        <v>0</v>
      </c>
      <c r="AB63" s="360">
        <f t="shared" si="24"/>
        <v>0</v>
      </c>
      <c r="AC63" s="360">
        <f t="shared" si="24"/>
        <v>0</v>
      </c>
      <c r="AD63" s="360">
        <f t="shared" si="24"/>
        <v>0</v>
      </c>
      <c r="AE63" s="360">
        <f t="shared" si="24"/>
        <v>0</v>
      </c>
      <c r="AF63" s="360">
        <f t="shared" si="24"/>
        <v>0</v>
      </c>
      <c r="AG63" s="360">
        <f t="shared" si="24"/>
        <v>0</v>
      </c>
      <c r="AH63" s="360">
        <f t="shared" si="24"/>
        <v>0</v>
      </c>
      <c r="AI63" s="363">
        <f t="shared" si="11"/>
        <v>0</v>
      </c>
      <c r="AJ63" s="344"/>
    </row>
    <row r="64" spans="1:36" ht="12.75">
      <c r="A64" s="344"/>
      <c r="B64" s="585" t="s">
        <v>37</v>
      </c>
      <c r="C64" s="588" t="s">
        <v>304</v>
      </c>
      <c r="D64" s="404" t="s">
        <v>287</v>
      </c>
      <c r="E64" s="562"/>
      <c r="F64" s="562"/>
      <c r="G64" s="562"/>
      <c r="H64" s="562"/>
      <c r="I64" s="562"/>
      <c r="J64" s="562"/>
      <c r="K64" s="562"/>
      <c r="L64" s="562"/>
      <c r="M64" s="562"/>
      <c r="N64" s="562"/>
      <c r="O64" s="562"/>
      <c r="P64" s="562"/>
      <c r="Q64" s="563">
        <f t="shared" si="20"/>
        <v>0</v>
      </c>
      <c r="S64" s="585" t="s">
        <v>37</v>
      </c>
      <c r="T64" s="588" t="s">
        <v>304</v>
      </c>
      <c r="U64" s="384"/>
      <c r="V64" s="384"/>
      <c r="W64" s="360">
        <f>+E64*$U64</f>
        <v>0</v>
      </c>
      <c r="X64" s="360">
        <f>+F64*$U64</f>
        <v>0</v>
      </c>
      <c r="Y64" s="360">
        <f aca="true" t="shared" si="25" ref="Y64:AH65">+G64*$V64</f>
        <v>0</v>
      </c>
      <c r="Z64" s="360">
        <f t="shared" si="25"/>
        <v>0</v>
      </c>
      <c r="AA64" s="360">
        <f t="shared" si="25"/>
        <v>0</v>
      </c>
      <c r="AB64" s="360">
        <f t="shared" si="25"/>
        <v>0</v>
      </c>
      <c r="AC64" s="360">
        <f t="shared" si="25"/>
        <v>0</v>
      </c>
      <c r="AD64" s="360">
        <f t="shared" si="25"/>
        <v>0</v>
      </c>
      <c r="AE64" s="360">
        <f t="shared" si="25"/>
        <v>0</v>
      </c>
      <c r="AF64" s="360">
        <f t="shared" si="25"/>
        <v>0</v>
      </c>
      <c r="AG64" s="360">
        <f t="shared" si="25"/>
        <v>0</v>
      </c>
      <c r="AH64" s="360">
        <f t="shared" si="25"/>
        <v>0</v>
      </c>
      <c r="AI64" s="363">
        <f t="shared" si="11"/>
        <v>0</v>
      </c>
      <c r="AJ64" s="344"/>
    </row>
    <row r="65" spans="1:36" ht="12.75">
      <c r="A65" s="344"/>
      <c r="B65" s="585" t="s">
        <v>38</v>
      </c>
      <c r="C65" s="588" t="s">
        <v>305</v>
      </c>
      <c r="D65" s="404" t="s">
        <v>287</v>
      </c>
      <c r="E65" s="562"/>
      <c r="F65" s="562"/>
      <c r="G65" s="562"/>
      <c r="H65" s="562"/>
      <c r="I65" s="562"/>
      <c r="J65" s="562"/>
      <c r="K65" s="562"/>
      <c r="L65" s="562"/>
      <c r="M65" s="562"/>
      <c r="N65" s="562"/>
      <c r="O65" s="562"/>
      <c r="P65" s="562"/>
      <c r="Q65" s="563">
        <f t="shared" si="20"/>
        <v>0</v>
      </c>
      <c r="S65" s="585" t="s">
        <v>38</v>
      </c>
      <c r="T65" s="588" t="s">
        <v>305</v>
      </c>
      <c r="U65" s="384"/>
      <c r="V65" s="384"/>
      <c r="W65" s="360">
        <f>+E65*$U65</f>
        <v>0</v>
      </c>
      <c r="X65" s="360">
        <f>+F65*$U65</f>
        <v>0</v>
      </c>
      <c r="Y65" s="360">
        <f t="shared" si="25"/>
        <v>0</v>
      </c>
      <c r="Z65" s="360">
        <f t="shared" si="25"/>
        <v>0</v>
      </c>
      <c r="AA65" s="360">
        <f t="shared" si="25"/>
        <v>0</v>
      </c>
      <c r="AB65" s="360">
        <f t="shared" si="25"/>
        <v>0</v>
      </c>
      <c r="AC65" s="360">
        <f t="shared" si="25"/>
        <v>0</v>
      </c>
      <c r="AD65" s="360">
        <f t="shared" si="25"/>
        <v>0</v>
      </c>
      <c r="AE65" s="360">
        <f t="shared" si="25"/>
        <v>0</v>
      </c>
      <c r="AF65" s="360">
        <f t="shared" si="25"/>
        <v>0</v>
      </c>
      <c r="AG65" s="360">
        <f t="shared" si="25"/>
        <v>0</v>
      </c>
      <c r="AH65" s="360">
        <f t="shared" si="25"/>
        <v>0</v>
      </c>
      <c r="AI65" s="363">
        <f t="shared" si="11"/>
        <v>0</v>
      </c>
      <c r="AJ65" s="344"/>
    </row>
    <row r="66" spans="1:36" ht="12.75">
      <c r="A66" s="344"/>
      <c r="B66" s="668" t="s">
        <v>2</v>
      </c>
      <c r="C66" s="589" t="s">
        <v>306</v>
      </c>
      <c r="D66" s="590" t="s">
        <v>307</v>
      </c>
      <c r="E66" s="587">
        <f aca="true" t="shared" si="26" ref="E66:P66">E67+E68</f>
        <v>0</v>
      </c>
      <c r="F66" s="587">
        <f t="shared" si="26"/>
        <v>0</v>
      </c>
      <c r="G66" s="587">
        <f t="shared" si="26"/>
        <v>0</v>
      </c>
      <c r="H66" s="587">
        <f t="shared" si="26"/>
        <v>0</v>
      </c>
      <c r="I66" s="587">
        <f t="shared" si="26"/>
        <v>0</v>
      </c>
      <c r="J66" s="587">
        <f t="shared" si="26"/>
        <v>0</v>
      </c>
      <c r="K66" s="587">
        <f t="shared" si="26"/>
        <v>0</v>
      </c>
      <c r="L66" s="587">
        <f t="shared" si="26"/>
        <v>0</v>
      </c>
      <c r="M66" s="587">
        <f t="shared" si="26"/>
        <v>0</v>
      </c>
      <c r="N66" s="587">
        <f>N67+N68</f>
        <v>0</v>
      </c>
      <c r="O66" s="587">
        <f>O67+O68</f>
        <v>0</v>
      </c>
      <c r="P66" s="587">
        <f t="shared" si="26"/>
        <v>0</v>
      </c>
      <c r="Q66" s="591">
        <f t="shared" si="20"/>
        <v>0</v>
      </c>
      <c r="S66" s="668" t="s">
        <v>2</v>
      </c>
      <c r="T66" s="589" t="s">
        <v>306</v>
      </c>
      <c r="U66" s="630"/>
      <c r="V66" s="630"/>
      <c r="W66" s="377">
        <f>+W67+W68</f>
        <v>0</v>
      </c>
      <c r="X66" s="377">
        <f>+X67+X68</f>
        <v>0</v>
      </c>
      <c r="Y66" s="377">
        <f>+Y67+Y68</f>
        <v>0</v>
      </c>
      <c r="Z66" s="377">
        <f aca="true" t="shared" si="27" ref="Z66:AH66">+Z67+Z68</f>
        <v>0</v>
      </c>
      <c r="AA66" s="377">
        <f t="shared" si="27"/>
        <v>0</v>
      </c>
      <c r="AB66" s="377">
        <f t="shared" si="27"/>
        <v>0</v>
      </c>
      <c r="AC66" s="377">
        <f t="shared" si="27"/>
        <v>0</v>
      </c>
      <c r="AD66" s="377">
        <f t="shared" si="27"/>
        <v>0</v>
      </c>
      <c r="AE66" s="377">
        <f t="shared" si="27"/>
        <v>0</v>
      </c>
      <c r="AF66" s="377">
        <f t="shared" si="27"/>
        <v>0</v>
      </c>
      <c r="AG66" s="377">
        <f t="shared" si="27"/>
        <v>0</v>
      </c>
      <c r="AH66" s="377">
        <f t="shared" si="27"/>
        <v>0</v>
      </c>
      <c r="AI66" s="363">
        <f t="shared" si="11"/>
        <v>0</v>
      </c>
      <c r="AJ66" s="344"/>
    </row>
    <row r="67" spans="1:36" ht="12.75">
      <c r="A67" s="344"/>
      <c r="B67" s="585" t="s">
        <v>41</v>
      </c>
      <c r="C67" s="592" t="s">
        <v>441</v>
      </c>
      <c r="D67" s="590" t="s">
        <v>307</v>
      </c>
      <c r="E67" s="562"/>
      <c r="F67" s="562"/>
      <c r="G67" s="562"/>
      <c r="H67" s="562"/>
      <c r="I67" s="562"/>
      <c r="J67" s="562"/>
      <c r="K67" s="562"/>
      <c r="L67" s="562"/>
      <c r="M67" s="562"/>
      <c r="N67" s="562"/>
      <c r="O67" s="562"/>
      <c r="P67" s="562"/>
      <c r="Q67" s="563">
        <f t="shared" si="20"/>
        <v>0</v>
      </c>
      <c r="S67" s="585" t="s">
        <v>41</v>
      </c>
      <c r="T67" s="592" t="s">
        <v>441</v>
      </c>
      <c r="U67" s="384"/>
      <c r="V67" s="384"/>
      <c r="W67" s="360">
        <f>+E67*$U67</f>
        <v>0</v>
      </c>
      <c r="X67" s="360">
        <f>+F67*$U67</f>
        <v>0</v>
      </c>
      <c r="Y67" s="360">
        <f aca="true" t="shared" si="28" ref="Y67:AH68">+G67*$V67</f>
        <v>0</v>
      </c>
      <c r="Z67" s="360">
        <f t="shared" si="28"/>
        <v>0</v>
      </c>
      <c r="AA67" s="360">
        <f t="shared" si="28"/>
        <v>0</v>
      </c>
      <c r="AB67" s="360">
        <f t="shared" si="28"/>
        <v>0</v>
      </c>
      <c r="AC67" s="360">
        <f t="shared" si="28"/>
        <v>0</v>
      </c>
      <c r="AD67" s="360">
        <f t="shared" si="28"/>
        <v>0</v>
      </c>
      <c r="AE67" s="360">
        <f t="shared" si="28"/>
        <v>0</v>
      </c>
      <c r="AF67" s="360">
        <f t="shared" si="28"/>
        <v>0</v>
      </c>
      <c r="AG67" s="360">
        <f t="shared" si="28"/>
        <v>0</v>
      </c>
      <c r="AH67" s="360">
        <f t="shared" si="28"/>
        <v>0</v>
      </c>
      <c r="AI67" s="363">
        <f t="shared" si="11"/>
        <v>0</v>
      </c>
      <c r="AJ67" s="344"/>
    </row>
    <row r="68" spans="1:35" ht="12.75">
      <c r="A68" s="344"/>
      <c r="B68" s="593" t="s">
        <v>42</v>
      </c>
      <c r="C68" s="594" t="s">
        <v>442</v>
      </c>
      <c r="D68" s="595" t="s">
        <v>307</v>
      </c>
      <c r="E68" s="596"/>
      <c r="F68" s="596"/>
      <c r="G68" s="596"/>
      <c r="H68" s="596"/>
      <c r="I68" s="596"/>
      <c r="J68" s="596"/>
      <c r="K68" s="596"/>
      <c r="L68" s="596"/>
      <c r="M68" s="596"/>
      <c r="N68" s="596"/>
      <c r="O68" s="596"/>
      <c r="P68" s="596"/>
      <c r="Q68" s="597">
        <f t="shared" si="20"/>
        <v>0</v>
      </c>
      <c r="S68" s="593" t="s">
        <v>42</v>
      </c>
      <c r="T68" s="594" t="s">
        <v>442</v>
      </c>
      <c r="U68" s="385"/>
      <c r="V68" s="385"/>
      <c r="W68" s="360">
        <f>+E68*$U68</f>
        <v>0</v>
      </c>
      <c r="X68" s="360">
        <f>+F68*$U68</f>
        <v>0</v>
      </c>
      <c r="Y68" s="360">
        <f t="shared" si="28"/>
        <v>0</v>
      </c>
      <c r="Z68" s="360">
        <f t="shared" si="28"/>
        <v>0</v>
      </c>
      <c r="AA68" s="360">
        <f t="shared" si="28"/>
        <v>0</v>
      </c>
      <c r="AB68" s="360">
        <f t="shared" si="28"/>
        <v>0</v>
      </c>
      <c r="AC68" s="360">
        <f t="shared" si="28"/>
        <v>0</v>
      </c>
      <c r="AD68" s="360">
        <f t="shared" si="28"/>
        <v>0</v>
      </c>
      <c r="AE68" s="360">
        <f t="shared" si="28"/>
        <v>0</v>
      </c>
      <c r="AF68" s="360">
        <f t="shared" si="28"/>
        <v>0</v>
      </c>
      <c r="AG68" s="360">
        <f t="shared" si="28"/>
        <v>0</v>
      </c>
      <c r="AH68" s="360">
        <f t="shared" si="28"/>
        <v>0</v>
      </c>
      <c r="AI68" s="363">
        <f t="shared" si="11"/>
        <v>0</v>
      </c>
    </row>
    <row r="69" spans="1:36" ht="12.75">
      <c r="A69" s="344"/>
      <c r="B69" s="598"/>
      <c r="C69" s="599" t="s">
        <v>309</v>
      </c>
      <c r="D69" s="600"/>
      <c r="E69" s="600"/>
      <c r="F69" s="600"/>
      <c r="G69" s="600"/>
      <c r="H69" s="600"/>
      <c r="I69" s="600"/>
      <c r="J69" s="600"/>
      <c r="K69" s="600"/>
      <c r="L69" s="600"/>
      <c r="M69" s="600"/>
      <c r="N69" s="600"/>
      <c r="O69" s="600"/>
      <c r="P69" s="600"/>
      <c r="Q69" s="601"/>
      <c r="S69" s="598"/>
      <c r="T69" s="599" t="s">
        <v>309</v>
      </c>
      <c r="U69" s="633"/>
      <c r="V69" s="633"/>
      <c r="W69" s="382">
        <f>+W70+W73+W76</f>
        <v>0</v>
      </c>
      <c r="X69" s="382">
        <f>+X70+X73+X76</f>
        <v>0</v>
      </c>
      <c r="Y69" s="382">
        <f>+Y70+Y73+Y76</f>
        <v>0</v>
      </c>
      <c r="Z69" s="382">
        <f aca="true" t="shared" si="29" ref="Z69:AH69">+Z70+Z73+Z76</f>
        <v>0</v>
      </c>
      <c r="AA69" s="382">
        <f t="shared" si="29"/>
        <v>0</v>
      </c>
      <c r="AB69" s="382">
        <f t="shared" si="29"/>
        <v>0</v>
      </c>
      <c r="AC69" s="382">
        <f t="shared" si="29"/>
        <v>0</v>
      </c>
      <c r="AD69" s="382">
        <f t="shared" si="29"/>
        <v>0</v>
      </c>
      <c r="AE69" s="382">
        <f t="shared" si="29"/>
        <v>0</v>
      </c>
      <c r="AF69" s="382">
        <f t="shared" si="29"/>
        <v>0</v>
      </c>
      <c r="AG69" s="382">
        <f t="shared" si="29"/>
        <v>0</v>
      </c>
      <c r="AH69" s="382">
        <f t="shared" si="29"/>
        <v>0</v>
      </c>
      <c r="AI69" s="383">
        <f t="shared" si="11"/>
        <v>0</v>
      </c>
      <c r="AJ69" s="344"/>
    </row>
    <row r="70" spans="1:36" ht="12.75">
      <c r="A70" s="344"/>
      <c r="B70" s="583" t="s">
        <v>0</v>
      </c>
      <c r="C70" s="584" t="s">
        <v>299</v>
      </c>
      <c r="D70" s="558" t="s">
        <v>300</v>
      </c>
      <c r="E70" s="559">
        <f aca="true" t="shared" si="30" ref="E70:P70">+E71+E72</f>
        <v>0</v>
      </c>
      <c r="F70" s="559">
        <f t="shared" si="30"/>
        <v>0</v>
      </c>
      <c r="G70" s="559">
        <f t="shared" si="30"/>
        <v>0</v>
      </c>
      <c r="H70" s="559">
        <f t="shared" si="30"/>
        <v>0</v>
      </c>
      <c r="I70" s="559">
        <f t="shared" si="30"/>
        <v>0</v>
      </c>
      <c r="J70" s="559">
        <f t="shared" si="30"/>
        <v>0</v>
      </c>
      <c r="K70" s="559">
        <f t="shared" si="30"/>
        <v>0</v>
      </c>
      <c r="L70" s="559">
        <f t="shared" si="30"/>
        <v>0</v>
      </c>
      <c r="M70" s="559">
        <f t="shared" si="30"/>
        <v>0</v>
      </c>
      <c r="N70" s="559">
        <f t="shared" si="30"/>
        <v>0</v>
      </c>
      <c r="O70" s="559">
        <f t="shared" si="30"/>
        <v>0</v>
      </c>
      <c r="P70" s="559">
        <f t="shared" si="30"/>
        <v>0</v>
      </c>
      <c r="Q70" s="560">
        <f aca="true" t="shared" si="31" ref="Q70:Q78">SUM(E70:P70)</f>
        <v>0</v>
      </c>
      <c r="S70" s="583" t="s">
        <v>0</v>
      </c>
      <c r="T70" s="584" t="s">
        <v>299</v>
      </c>
      <c r="U70" s="631"/>
      <c r="V70" s="631"/>
      <c r="W70" s="362">
        <f>SUM(W71:W72)</f>
        <v>0</v>
      </c>
      <c r="X70" s="362">
        <f>SUM(X71:X72)</f>
        <v>0</v>
      </c>
      <c r="Y70" s="362">
        <f>SUM(Y71:Y72)</f>
        <v>0</v>
      </c>
      <c r="Z70" s="362">
        <f aca="true" t="shared" si="32" ref="Z70:AH70">SUM(Z71:Z72)</f>
        <v>0</v>
      </c>
      <c r="AA70" s="362">
        <f t="shared" si="32"/>
        <v>0</v>
      </c>
      <c r="AB70" s="362">
        <f t="shared" si="32"/>
        <v>0</v>
      </c>
      <c r="AC70" s="362">
        <f t="shared" si="32"/>
        <v>0</v>
      </c>
      <c r="AD70" s="362">
        <f t="shared" si="32"/>
        <v>0</v>
      </c>
      <c r="AE70" s="362">
        <f t="shared" si="32"/>
        <v>0</v>
      </c>
      <c r="AF70" s="362">
        <f t="shared" si="32"/>
        <v>0</v>
      </c>
      <c r="AG70" s="362">
        <f t="shared" si="32"/>
        <v>0</v>
      </c>
      <c r="AH70" s="362">
        <f t="shared" si="32"/>
        <v>0</v>
      </c>
      <c r="AI70" s="363">
        <f t="shared" si="11"/>
        <v>0</v>
      </c>
      <c r="AJ70" s="344"/>
    </row>
    <row r="71" spans="1:36" ht="12.75">
      <c r="A71" s="344"/>
      <c r="B71" s="585" t="s">
        <v>34</v>
      </c>
      <c r="C71" s="586" t="s">
        <v>301</v>
      </c>
      <c r="D71" s="404" t="s">
        <v>300</v>
      </c>
      <c r="E71" s="562"/>
      <c r="F71" s="562"/>
      <c r="G71" s="562"/>
      <c r="H71" s="562"/>
      <c r="I71" s="562"/>
      <c r="J71" s="562"/>
      <c r="K71" s="562"/>
      <c r="L71" s="562"/>
      <c r="M71" s="562"/>
      <c r="N71" s="562"/>
      <c r="O71" s="562"/>
      <c r="P71" s="562"/>
      <c r="Q71" s="563">
        <f t="shared" si="31"/>
        <v>0</v>
      </c>
      <c r="S71" s="585" t="s">
        <v>34</v>
      </c>
      <c r="T71" s="586" t="s">
        <v>301</v>
      </c>
      <c r="U71" s="384"/>
      <c r="V71" s="384"/>
      <c r="W71" s="360">
        <f>+E71*$U71</f>
        <v>0</v>
      </c>
      <c r="X71" s="360">
        <f>+F71*$U71</f>
        <v>0</v>
      </c>
      <c r="Y71" s="360">
        <f aca="true" t="shared" si="33" ref="Y71:AH72">+G71*$V71</f>
        <v>0</v>
      </c>
      <c r="Z71" s="360">
        <f t="shared" si="33"/>
        <v>0</v>
      </c>
      <c r="AA71" s="360">
        <f t="shared" si="33"/>
        <v>0</v>
      </c>
      <c r="AB71" s="360">
        <f t="shared" si="33"/>
        <v>0</v>
      </c>
      <c r="AC71" s="360">
        <f t="shared" si="33"/>
        <v>0</v>
      </c>
      <c r="AD71" s="360">
        <f t="shared" si="33"/>
        <v>0</v>
      </c>
      <c r="AE71" s="360">
        <f t="shared" si="33"/>
        <v>0</v>
      </c>
      <c r="AF71" s="360">
        <f t="shared" si="33"/>
        <v>0</v>
      </c>
      <c r="AG71" s="360">
        <f t="shared" si="33"/>
        <v>0</v>
      </c>
      <c r="AH71" s="360">
        <f t="shared" si="33"/>
        <v>0</v>
      </c>
      <c r="AI71" s="363">
        <f t="shared" si="11"/>
        <v>0</v>
      </c>
      <c r="AJ71" s="344"/>
    </row>
    <row r="72" spans="1:36" ht="12.75">
      <c r="A72" s="344"/>
      <c r="B72" s="585" t="s">
        <v>35</v>
      </c>
      <c r="C72" s="586" t="s">
        <v>302</v>
      </c>
      <c r="D72" s="404" t="s">
        <v>300</v>
      </c>
      <c r="E72" s="562"/>
      <c r="F72" s="562"/>
      <c r="G72" s="562"/>
      <c r="H72" s="562"/>
      <c r="I72" s="562"/>
      <c r="J72" s="562"/>
      <c r="K72" s="562"/>
      <c r="L72" s="562"/>
      <c r="M72" s="562"/>
      <c r="N72" s="562"/>
      <c r="O72" s="562"/>
      <c r="P72" s="562"/>
      <c r="Q72" s="563">
        <f t="shared" si="31"/>
        <v>0</v>
      </c>
      <c r="S72" s="585" t="s">
        <v>35</v>
      </c>
      <c r="T72" s="586" t="s">
        <v>302</v>
      </c>
      <c r="U72" s="384"/>
      <c r="V72" s="384"/>
      <c r="W72" s="360">
        <f>+E72*$U72</f>
        <v>0</v>
      </c>
      <c r="X72" s="360">
        <f>+F72*$U72</f>
        <v>0</v>
      </c>
      <c r="Y72" s="360">
        <f t="shared" si="33"/>
        <v>0</v>
      </c>
      <c r="Z72" s="360">
        <f t="shared" si="33"/>
        <v>0</v>
      </c>
      <c r="AA72" s="360">
        <f t="shared" si="33"/>
        <v>0</v>
      </c>
      <c r="AB72" s="360">
        <f t="shared" si="33"/>
        <v>0</v>
      </c>
      <c r="AC72" s="360">
        <f t="shared" si="33"/>
        <v>0</v>
      </c>
      <c r="AD72" s="360">
        <f t="shared" si="33"/>
        <v>0</v>
      </c>
      <c r="AE72" s="360">
        <f t="shared" si="33"/>
        <v>0</v>
      </c>
      <c r="AF72" s="360">
        <f t="shared" si="33"/>
        <v>0</v>
      </c>
      <c r="AG72" s="360">
        <f t="shared" si="33"/>
        <v>0</v>
      </c>
      <c r="AH72" s="360">
        <f t="shared" si="33"/>
        <v>0</v>
      </c>
      <c r="AI72" s="363">
        <f t="shared" si="11"/>
        <v>0</v>
      </c>
      <c r="AJ72" s="344"/>
    </row>
    <row r="73" spans="1:35" ht="12.75">
      <c r="A73" s="344"/>
      <c r="B73" s="585" t="s">
        <v>1</v>
      </c>
      <c r="C73" s="586" t="s">
        <v>303</v>
      </c>
      <c r="D73" s="404" t="s">
        <v>287</v>
      </c>
      <c r="E73" s="587">
        <f aca="true" t="shared" si="34" ref="E73:P73">E74+E75</f>
        <v>0</v>
      </c>
      <c r="F73" s="587">
        <f t="shared" si="34"/>
        <v>0</v>
      </c>
      <c r="G73" s="587">
        <f t="shared" si="34"/>
        <v>0</v>
      </c>
      <c r="H73" s="587">
        <f t="shared" si="34"/>
        <v>0</v>
      </c>
      <c r="I73" s="587">
        <f t="shared" si="34"/>
        <v>0</v>
      </c>
      <c r="J73" s="587">
        <f t="shared" si="34"/>
        <v>0</v>
      </c>
      <c r="K73" s="587">
        <f t="shared" si="34"/>
        <v>0</v>
      </c>
      <c r="L73" s="587">
        <f t="shared" si="34"/>
        <v>0</v>
      </c>
      <c r="M73" s="587">
        <f t="shared" si="34"/>
        <v>0</v>
      </c>
      <c r="N73" s="587">
        <f t="shared" si="34"/>
        <v>0</v>
      </c>
      <c r="O73" s="587">
        <f t="shared" si="34"/>
        <v>0</v>
      </c>
      <c r="P73" s="587">
        <f t="shared" si="34"/>
        <v>0</v>
      </c>
      <c r="Q73" s="563">
        <f t="shared" si="31"/>
        <v>0</v>
      </c>
      <c r="S73" s="585" t="s">
        <v>1</v>
      </c>
      <c r="T73" s="586" t="s">
        <v>303</v>
      </c>
      <c r="U73" s="630"/>
      <c r="V73" s="630"/>
      <c r="W73" s="360">
        <f>+W74+W75</f>
        <v>0</v>
      </c>
      <c r="X73" s="360">
        <f>+X74+X75</f>
        <v>0</v>
      </c>
      <c r="Y73" s="360">
        <f>+Y74+Y75</f>
        <v>0</v>
      </c>
      <c r="Z73" s="360">
        <f aca="true" t="shared" si="35" ref="Z73:AH73">+Z74+Z75</f>
        <v>0</v>
      </c>
      <c r="AA73" s="360">
        <f t="shared" si="35"/>
        <v>0</v>
      </c>
      <c r="AB73" s="360">
        <f t="shared" si="35"/>
        <v>0</v>
      </c>
      <c r="AC73" s="360">
        <f t="shared" si="35"/>
        <v>0</v>
      </c>
      <c r="AD73" s="360">
        <f t="shared" si="35"/>
        <v>0</v>
      </c>
      <c r="AE73" s="360">
        <f t="shared" si="35"/>
        <v>0</v>
      </c>
      <c r="AF73" s="360">
        <f t="shared" si="35"/>
        <v>0</v>
      </c>
      <c r="AG73" s="360">
        <f t="shared" si="35"/>
        <v>0</v>
      </c>
      <c r="AH73" s="360">
        <f t="shared" si="35"/>
        <v>0</v>
      </c>
      <c r="AI73" s="363">
        <f t="shared" si="11"/>
        <v>0</v>
      </c>
    </row>
    <row r="74" spans="1:36" ht="12.75">
      <c r="A74" s="344"/>
      <c r="B74" s="585" t="s">
        <v>37</v>
      </c>
      <c r="C74" s="588" t="s">
        <v>304</v>
      </c>
      <c r="D74" s="404" t="s">
        <v>287</v>
      </c>
      <c r="E74" s="562"/>
      <c r="F74" s="562"/>
      <c r="G74" s="562"/>
      <c r="H74" s="562"/>
      <c r="I74" s="562"/>
      <c r="J74" s="562"/>
      <c r="K74" s="562"/>
      <c r="L74" s="562"/>
      <c r="M74" s="562"/>
      <c r="N74" s="562"/>
      <c r="O74" s="562"/>
      <c r="P74" s="562"/>
      <c r="Q74" s="563">
        <f t="shared" si="31"/>
        <v>0</v>
      </c>
      <c r="S74" s="585" t="s">
        <v>37</v>
      </c>
      <c r="T74" s="588" t="s">
        <v>304</v>
      </c>
      <c r="U74" s="384"/>
      <c r="V74" s="384"/>
      <c r="W74" s="360">
        <f>+E74*$U74</f>
        <v>0</v>
      </c>
      <c r="X74" s="360">
        <f>+F74*$U74</f>
        <v>0</v>
      </c>
      <c r="Y74" s="360">
        <f aca="true" t="shared" si="36" ref="Y74:AH75">+G74*$V74</f>
        <v>0</v>
      </c>
      <c r="Z74" s="360">
        <f t="shared" si="36"/>
        <v>0</v>
      </c>
      <c r="AA74" s="360">
        <f t="shared" si="36"/>
        <v>0</v>
      </c>
      <c r="AB74" s="360">
        <f t="shared" si="36"/>
        <v>0</v>
      </c>
      <c r="AC74" s="360">
        <f t="shared" si="36"/>
        <v>0</v>
      </c>
      <c r="AD74" s="360">
        <f t="shared" si="36"/>
        <v>0</v>
      </c>
      <c r="AE74" s="360">
        <f t="shared" si="36"/>
        <v>0</v>
      </c>
      <c r="AF74" s="360">
        <f t="shared" si="36"/>
        <v>0</v>
      </c>
      <c r="AG74" s="360">
        <f t="shared" si="36"/>
        <v>0</v>
      </c>
      <c r="AH74" s="360">
        <f t="shared" si="36"/>
        <v>0</v>
      </c>
      <c r="AI74" s="363">
        <f t="shared" si="11"/>
        <v>0</v>
      </c>
      <c r="AJ74" s="344"/>
    </row>
    <row r="75" spans="1:36" ht="12.75">
      <c r="A75" s="344"/>
      <c r="B75" s="585" t="s">
        <v>38</v>
      </c>
      <c r="C75" s="588" t="s">
        <v>305</v>
      </c>
      <c r="D75" s="404" t="s">
        <v>287</v>
      </c>
      <c r="E75" s="562"/>
      <c r="F75" s="562"/>
      <c r="G75" s="562"/>
      <c r="H75" s="562"/>
      <c r="I75" s="562"/>
      <c r="J75" s="562"/>
      <c r="K75" s="562"/>
      <c r="L75" s="562"/>
      <c r="M75" s="562"/>
      <c r="N75" s="562"/>
      <c r="O75" s="562"/>
      <c r="P75" s="562"/>
      <c r="Q75" s="563">
        <f t="shared" si="31"/>
        <v>0</v>
      </c>
      <c r="S75" s="585" t="s">
        <v>38</v>
      </c>
      <c r="T75" s="588" t="s">
        <v>305</v>
      </c>
      <c r="U75" s="384"/>
      <c r="V75" s="384"/>
      <c r="W75" s="360">
        <f>+E75*$U75</f>
        <v>0</v>
      </c>
      <c r="X75" s="360">
        <f>+F75*$U75</f>
        <v>0</v>
      </c>
      <c r="Y75" s="360">
        <f t="shared" si="36"/>
        <v>0</v>
      </c>
      <c r="Z75" s="360">
        <f t="shared" si="36"/>
        <v>0</v>
      </c>
      <c r="AA75" s="360">
        <f t="shared" si="36"/>
        <v>0</v>
      </c>
      <c r="AB75" s="360">
        <f t="shared" si="36"/>
        <v>0</v>
      </c>
      <c r="AC75" s="360">
        <f t="shared" si="36"/>
        <v>0</v>
      </c>
      <c r="AD75" s="360">
        <f t="shared" si="36"/>
        <v>0</v>
      </c>
      <c r="AE75" s="360">
        <f t="shared" si="36"/>
        <v>0</v>
      </c>
      <c r="AF75" s="360">
        <f t="shared" si="36"/>
        <v>0</v>
      </c>
      <c r="AG75" s="360">
        <f t="shared" si="36"/>
        <v>0</v>
      </c>
      <c r="AH75" s="360">
        <f t="shared" si="36"/>
        <v>0</v>
      </c>
      <c r="AI75" s="363">
        <f t="shared" si="11"/>
        <v>0</v>
      </c>
      <c r="AJ75" s="344"/>
    </row>
    <row r="76" spans="1:36" ht="12.75">
      <c r="A76" s="344"/>
      <c r="B76" s="668" t="s">
        <v>2</v>
      </c>
      <c r="C76" s="589" t="s">
        <v>306</v>
      </c>
      <c r="D76" s="590" t="s">
        <v>307</v>
      </c>
      <c r="E76" s="587">
        <f aca="true" t="shared" si="37" ref="E76:P76">E77+E78</f>
        <v>0</v>
      </c>
      <c r="F76" s="587">
        <f t="shared" si="37"/>
        <v>0</v>
      </c>
      <c r="G76" s="587">
        <f t="shared" si="37"/>
        <v>0</v>
      </c>
      <c r="H76" s="587">
        <f t="shared" si="37"/>
        <v>0</v>
      </c>
      <c r="I76" s="587">
        <f t="shared" si="37"/>
        <v>0</v>
      </c>
      <c r="J76" s="587">
        <f t="shared" si="37"/>
        <v>0</v>
      </c>
      <c r="K76" s="587">
        <f t="shared" si="37"/>
        <v>0</v>
      </c>
      <c r="L76" s="587">
        <f t="shared" si="37"/>
        <v>0</v>
      </c>
      <c r="M76" s="587">
        <f t="shared" si="37"/>
        <v>0</v>
      </c>
      <c r="N76" s="587">
        <f t="shared" si="37"/>
        <v>0</v>
      </c>
      <c r="O76" s="587">
        <f t="shared" si="37"/>
        <v>0</v>
      </c>
      <c r="P76" s="587">
        <f t="shared" si="37"/>
        <v>0</v>
      </c>
      <c r="Q76" s="591">
        <f t="shared" si="31"/>
        <v>0</v>
      </c>
      <c r="S76" s="668" t="s">
        <v>2</v>
      </c>
      <c r="T76" s="589" t="s">
        <v>306</v>
      </c>
      <c r="U76" s="630"/>
      <c r="V76" s="630"/>
      <c r="W76" s="377">
        <f>+W77+W78</f>
        <v>0</v>
      </c>
      <c r="X76" s="377">
        <f>+X77+X78</f>
        <v>0</v>
      </c>
      <c r="Y76" s="377">
        <f>+Y77+Y78</f>
        <v>0</v>
      </c>
      <c r="Z76" s="377">
        <f aca="true" t="shared" si="38" ref="Z76:AH76">+Z77+Z78</f>
        <v>0</v>
      </c>
      <c r="AA76" s="377">
        <f t="shared" si="38"/>
        <v>0</v>
      </c>
      <c r="AB76" s="377">
        <f t="shared" si="38"/>
        <v>0</v>
      </c>
      <c r="AC76" s="377">
        <f t="shared" si="38"/>
        <v>0</v>
      </c>
      <c r="AD76" s="377">
        <f t="shared" si="38"/>
        <v>0</v>
      </c>
      <c r="AE76" s="377">
        <f t="shared" si="38"/>
        <v>0</v>
      </c>
      <c r="AF76" s="377">
        <f t="shared" si="38"/>
        <v>0</v>
      </c>
      <c r="AG76" s="377">
        <f t="shared" si="38"/>
        <v>0</v>
      </c>
      <c r="AH76" s="377">
        <f t="shared" si="38"/>
        <v>0</v>
      </c>
      <c r="AI76" s="363">
        <f t="shared" si="11"/>
        <v>0</v>
      </c>
      <c r="AJ76" s="344"/>
    </row>
    <row r="77" spans="1:36" ht="12.75">
      <c r="A77" s="344"/>
      <c r="B77" s="585" t="s">
        <v>41</v>
      </c>
      <c r="C77" s="592" t="s">
        <v>441</v>
      </c>
      <c r="D77" s="590" t="s">
        <v>307</v>
      </c>
      <c r="E77" s="562"/>
      <c r="F77" s="562"/>
      <c r="G77" s="562"/>
      <c r="H77" s="562"/>
      <c r="I77" s="562"/>
      <c r="J77" s="562"/>
      <c r="K77" s="562"/>
      <c r="L77" s="562"/>
      <c r="M77" s="562"/>
      <c r="N77" s="562"/>
      <c r="O77" s="562"/>
      <c r="P77" s="562"/>
      <c r="Q77" s="563">
        <f t="shared" si="31"/>
        <v>0</v>
      </c>
      <c r="S77" s="585" t="s">
        <v>41</v>
      </c>
      <c r="T77" s="592" t="s">
        <v>441</v>
      </c>
      <c r="U77" s="384"/>
      <c r="V77" s="384"/>
      <c r="W77" s="360">
        <f>+E77*$U77</f>
        <v>0</v>
      </c>
      <c r="X77" s="360">
        <f>+F77*$U77</f>
        <v>0</v>
      </c>
      <c r="Y77" s="360">
        <f aca="true" t="shared" si="39" ref="Y77:AH78">+G77*$V77</f>
        <v>0</v>
      </c>
      <c r="Z77" s="360">
        <f t="shared" si="39"/>
        <v>0</v>
      </c>
      <c r="AA77" s="360">
        <f t="shared" si="39"/>
        <v>0</v>
      </c>
      <c r="AB77" s="360">
        <f t="shared" si="39"/>
        <v>0</v>
      </c>
      <c r="AC77" s="360">
        <f t="shared" si="39"/>
        <v>0</v>
      </c>
      <c r="AD77" s="360">
        <f t="shared" si="39"/>
        <v>0</v>
      </c>
      <c r="AE77" s="360">
        <f t="shared" si="39"/>
        <v>0</v>
      </c>
      <c r="AF77" s="360">
        <f t="shared" si="39"/>
        <v>0</v>
      </c>
      <c r="AG77" s="360">
        <f t="shared" si="39"/>
        <v>0</v>
      </c>
      <c r="AH77" s="360">
        <f t="shared" si="39"/>
        <v>0</v>
      </c>
      <c r="AI77" s="363">
        <f t="shared" si="11"/>
        <v>0</v>
      </c>
      <c r="AJ77" s="344"/>
    </row>
    <row r="78" spans="1:36" ht="12.75">
      <c r="A78" s="344"/>
      <c r="B78" s="593" t="s">
        <v>42</v>
      </c>
      <c r="C78" s="594" t="s">
        <v>442</v>
      </c>
      <c r="D78" s="595" t="s">
        <v>307</v>
      </c>
      <c r="E78" s="596"/>
      <c r="F78" s="596"/>
      <c r="G78" s="596"/>
      <c r="H78" s="596"/>
      <c r="I78" s="596"/>
      <c r="J78" s="596"/>
      <c r="K78" s="596"/>
      <c r="L78" s="596"/>
      <c r="M78" s="596"/>
      <c r="N78" s="596"/>
      <c r="O78" s="596"/>
      <c r="P78" s="596"/>
      <c r="Q78" s="597">
        <f t="shared" si="31"/>
        <v>0</v>
      </c>
      <c r="S78" s="593" t="s">
        <v>42</v>
      </c>
      <c r="T78" s="594" t="s">
        <v>442</v>
      </c>
      <c r="U78" s="385"/>
      <c r="V78" s="385"/>
      <c r="W78" s="377">
        <f>+E78*$U78</f>
        <v>0</v>
      </c>
      <c r="X78" s="377">
        <f>+F78*$U78</f>
        <v>0</v>
      </c>
      <c r="Y78" s="377">
        <f t="shared" si="39"/>
        <v>0</v>
      </c>
      <c r="Z78" s="377">
        <f t="shared" si="39"/>
        <v>0</v>
      </c>
      <c r="AA78" s="377">
        <f t="shared" si="39"/>
        <v>0</v>
      </c>
      <c r="AB78" s="377">
        <f t="shared" si="39"/>
        <v>0</v>
      </c>
      <c r="AC78" s="377">
        <f t="shared" si="39"/>
        <v>0</v>
      </c>
      <c r="AD78" s="377">
        <f t="shared" si="39"/>
        <v>0</v>
      </c>
      <c r="AE78" s="377">
        <f t="shared" si="39"/>
        <v>0</v>
      </c>
      <c r="AF78" s="377">
        <f t="shared" si="39"/>
        <v>0</v>
      </c>
      <c r="AG78" s="377">
        <f t="shared" si="39"/>
        <v>0</v>
      </c>
      <c r="AH78" s="377">
        <f t="shared" si="39"/>
        <v>0</v>
      </c>
      <c r="AI78" s="363">
        <f t="shared" si="11"/>
        <v>0</v>
      </c>
      <c r="AJ78" s="344"/>
    </row>
    <row r="79" spans="1:35" ht="12.75">
      <c r="A79" s="344"/>
      <c r="B79" s="602"/>
      <c r="C79" s="603" t="s">
        <v>310</v>
      </c>
      <c r="D79" s="604"/>
      <c r="E79" s="604"/>
      <c r="F79" s="604"/>
      <c r="G79" s="604"/>
      <c r="H79" s="604"/>
      <c r="I79" s="604"/>
      <c r="J79" s="604"/>
      <c r="K79" s="604"/>
      <c r="L79" s="604"/>
      <c r="M79" s="604"/>
      <c r="N79" s="604"/>
      <c r="O79" s="604"/>
      <c r="P79" s="604"/>
      <c r="Q79" s="605"/>
      <c r="S79" s="606"/>
      <c r="T79" s="607" t="s">
        <v>310</v>
      </c>
      <c r="U79" s="386"/>
      <c r="V79" s="386"/>
      <c r="W79" s="382">
        <f aca="true" t="shared" si="40" ref="W79:AH79">+W80</f>
        <v>0</v>
      </c>
      <c r="X79" s="382">
        <f t="shared" si="40"/>
        <v>0</v>
      </c>
      <c r="Y79" s="382">
        <f t="shared" si="40"/>
        <v>0</v>
      </c>
      <c r="Z79" s="382">
        <f t="shared" si="40"/>
        <v>0</v>
      </c>
      <c r="AA79" s="382">
        <f t="shared" si="40"/>
        <v>0</v>
      </c>
      <c r="AB79" s="382">
        <f t="shared" si="40"/>
        <v>0</v>
      </c>
      <c r="AC79" s="382">
        <f t="shared" si="40"/>
        <v>0</v>
      </c>
      <c r="AD79" s="382">
        <f t="shared" si="40"/>
        <v>0</v>
      </c>
      <c r="AE79" s="382">
        <f t="shared" si="40"/>
        <v>0</v>
      </c>
      <c r="AF79" s="382">
        <f t="shared" si="40"/>
        <v>0</v>
      </c>
      <c r="AG79" s="382">
        <f t="shared" si="40"/>
        <v>0</v>
      </c>
      <c r="AH79" s="382">
        <f t="shared" si="40"/>
        <v>0</v>
      </c>
      <c r="AI79" s="383">
        <f t="shared" si="11"/>
        <v>0</v>
      </c>
    </row>
    <row r="80" spans="1:36" ht="12.75">
      <c r="A80" s="344"/>
      <c r="B80" s="608" t="s">
        <v>0</v>
      </c>
      <c r="C80" s="609" t="s">
        <v>303</v>
      </c>
      <c r="D80" s="572" t="s">
        <v>287</v>
      </c>
      <c r="E80" s="610">
        <f aca="true" t="shared" si="41" ref="E80:P80">E81+E82</f>
        <v>0</v>
      </c>
      <c r="F80" s="610">
        <f t="shared" si="41"/>
        <v>0</v>
      </c>
      <c r="G80" s="610">
        <f t="shared" si="41"/>
        <v>0</v>
      </c>
      <c r="H80" s="610">
        <f t="shared" si="41"/>
        <v>0</v>
      </c>
      <c r="I80" s="610">
        <f t="shared" si="41"/>
        <v>0</v>
      </c>
      <c r="J80" s="610">
        <f t="shared" si="41"/>
        <v>0</v>
      </c>
      <c r="K80" s="610">
        <f t="shared" si="41"/>
        <v>0</v>
      </c>
      <c r="L80" s="610">
        <f t="shared" si="41"/>
        <v>0</v>
      </c>
      <c r="M80" s="610">
        <f t="shared" si="41"/>
        <v>0</v>
      </c>
      <c r="N80" s="610">
        <f t="shared" si="41"/>
        <v>0</v>
      </c>
      <c r="O80" s="610">
        <f t="shared" si="41"/>
        <v>0</v>
      </c>
      <c r="P80" s="610">
        <f t="shared" si="41"/>
        <v>0</v>
      </c>
      <c r="Q80" s="611">
        <f>SUM(E80:P80)</f>
        <v>0</v>
      </c>
      <c r="S80" s="608" t="s">
        <v>0</v>
      </c>
      <c r="T80" s="609" t="s">
        <v>303</v>
      </c>
      <c r="U80" s="634"/>
      <c r="V80" s="634"/>
      <c r="W80" s="362">
        <f>+W81+W82</f>
        <v>0</v>
      </c>
      <c r="X80" s="362">
        <f>+X81+X82</f>
        <v>0</v>
      </c>
      <c r="Y80" s="362">
        <f>+Y81+Y82</f>
        <v>0</v>
      </c>
      <c r="Z80" s="362">
        <f aca="true" t="shared" si="42" ref="Z80:AH80">+Z81+Z82</f>
        <v>0</v>
      </c>
      <c r="AA80" s="362">
        <f t="shared" si="42"/>
        <v>0</v>
      </c>
      <c r="AB80" s="362">
        <f t="shared" si="42"/>
        <v>0</v>
      </c>
      <c r="AC80" s="362">
        <f t="shared" si="42"/>
        <v>0</v>
      </c>
      <c r="AD80" s="362">
        <f t="shared" si="42"/>
        <v>0</v>
      </c>
      <c r="AE80" s="362">
        <f t="shared" si="42"/>
        <v>0</v>
      </c>
      <c r="AF80" s="362">
        <f t="shared" si="42"/>
        <v>0</v>
      </c>
      <c r="AG80" s="362">
        <f t="shared" si="42"/>
        <v>0</v>
      </c>
      <c r="AH80" s="362">
        <f t="shared" si="42"/>
        <v>0</v>
      </c>
      <c r="AI80" s="363">
        <f>SUM(W80:AH80)</f>
        <v>0</v>
      </c>
      <c r="AJ80" s="344"/>
    </row>
    <row r="81" spans="1:36" ht="12.75">
      <c r="A81" s="344"/>
      <c r="B81" s="585" t="s">
        <v>34</v>
      </c>
      <c r="C81" s="588" t="s">
        <v>304</v>
      </c>
      <c r="D81" s="404" t="s">
        <v>287</v>
      </c>
      <c r="E81" s="562"/>
      <c r="F81" s="562"/>
      <c r="G81" s="562"/>
      <c r="H81" s="562"/>
      <c r="I81" s="562"/>
      <c r="J81" s="562"/>
      <c r="K81" s="562"/>
      <c r="L81" s="562"/>
      <c r="M81" s="562"/>
      <c r="N81" s="562"/>
      <c r="O81" s="562"/>
      <c r="P81" s="562"/>
      <c r="Q81" s="563">
        <f>SUM(E81:P81)</f>
        <v>0</v>
      </c>
      <c r="S81" s="585" t="s">
        <v>34</v>
      </c>
      <c r="T81" s="588" t="s">
        <v>304</v>
      </c>
      <c r="U81" s="384"/>
      <c r="V81" s="384"/>
      <c r="W81" s="360">
        <f>+E81*$U81</f>
        <v>0</v>
      </c>
      <c r="X81" s="360">
        <f>+F81*$U81</f>
        <v>0</v>
      </c>
      <c r="Y81" s="360">
        <f aca="true" t="shared" si="43" ref="Y81:AH82">+G81*$V81</f>
        <v>0</v>
      </c>
      <c r="Z81" s="360">
        <f t="shared" si="43"/>
        <v>0</v>
      </c>
      <c r="AA81" s="360">
        <f t="shared" si="43"/>
        <v>0</v>
      </c>
      <c r="AB81" s="360">
        <f t="shared" si="43"/>
        <v>0</v>
      </c>
      <c r="AC81" s="360">
        <f t="shared" si="43"/>
        <v>0</v>
      </c>
      <c r="AD81" s="360">
        <f t="shared" si="43"/>
        <v>0</v>
      </c>
      <c r="AE81" s="360">
        <f t="shared" si="43"/>
        <v>0</v>
      </c>
      <c r="AF81" s="360">
        <f t="shared" si="43"/>
        <v>0</v>
      </c>
      <c r="AG81" s="360">
        <f t="shared" si="43"/>
        <v>0</v>
      </c>
      <c r="AH81" s="360">
        <f t="shared" si="43"/>
        <v>0</v>
      </c>
      <c r="AI81" s="363">
        <f>SUM(W81:AH81)</f>
        <v>0</v>
      </c>
      <c r="AJ81" s="344"/>
    </row>
    <row r="82" spans="1:36" ht="12.75">
      <c r="A82" s="344"/>
      <c r="B82" s="593" t="s">
        <v>35</v>
      </c>
      <c r="C82" s="612" t="s">
        <v>305</v>
      </c>
      <c r="D82" s="595" t="s">
        <v>287</v>
      </c>
      <c r="E82" s="596"/>
      <c r="F82" s="596"/>
      <c r="G82" s="596"/>
      <c r="H82" s="596"/>
      <c r="I82" s="596"/>
      <c r="J82" s="596"/>
      <c r="K82" s="596"/>
      <c r="L82" s="596"/>
      <c r="M82" s="596"/>
      <c r="N82" s="596"/>
      <c r="O82" s="596"/>
      <c r="P82" s="596"/>
      <c r="Q82" s="597">
        <f>SUM(E82:P82)</f>
        <v>0</v>
      </c>
      <c r="S82" s="593" t="s">
        <v>35</v>
      </c>
      <c r="T82" s="612" t="s">
        <v>305</v>
      </c>
      <c r="U82" s="385"/>
      <c r="V82" s="385"/>
      <c r="W82" s="360">
        <f>+E82*$U82</f>
        <v>0</v>
      </c>
      <c r="X82" s="360">
        <f>+F82*$U82</f>
        <v>0</v>
      </c>
      <c r="Y82" s="360">
        <f t="shared" si="43"/>
        <v>0</v>
      </c>
      <c r="Z82" s="360">
        <f t="shared" si="43"/>
        <v>0</v>
      </c>
      <c r="AA82" s="360">
        <f t="shared" si="43"/>
        <v>0</v>
      </c>
      <c r="AB82" s="360">
        <f t="shared" si="43"/>
        <v>0</v>
      </c>
      <c r="AC82" s="360">
        <f t="shared" si="43"/>
        <v>0</v>
      </c>
      <c r="AD82" s="360">
        <f t="shared" si="43"/>
        <v>0</v>
      </c>
      <c r="AE82" s="360">
        <f t="shared" si="43"/>
        <v>0</v>
      </c>
      <c r="AF82" s="360">
        <f t="shared" si="43"/>
        <v>0</v>
      </c>
      <c r="AG82" s="360">
        <f t="shared" si="43"/>
        <v>0</v>
      </c>
      <c r="AH82" s="360">
        <f t="shared" si="43"/>
        <v>0</v>
      </c>
      <c r="AI82" s="363">
        <f>SUM(W82:AH82)</f>
        <v>0</v>
      </c>
      <c r="AJ82" s="344"/>
    </row>
    <row r="83" spans="1:36" ht="12.75">
      <c r="A83" s="344"/>
      <c r="B83" s="602"/>
      <c r="C83" s="603" t="s">
        <v>311</v>
      </c>
      <c r="D83" s="604"/>
      <c r="E83" s="604"/>
      <c r="F83" s="604"/>
      <c r="G83" s="604"/>
      <c r="H83" s="604"/>
      <c r="I83" s="604"/>
      <c r="J83" s="604"/>
      <c r="K83" s="604"/>
      <c r="L83" s="604"/>
      <c r="M83" s="604"/>
      <c r="N83" s="604"/>
      <c r="O83" s="604"/>
      <c r="P83" s="604"/>
      <c r="Q83" s="605"/>
      <c r="S83" s="606"/>
      <c r="T83" s="607" t="s">
        <v>311</v>
      </c>
      <c r="U83" s="387"/>
      <c r="V83" s="387"/>
      <c r="W83" s="365">
        <f>+W84+W87</f>
        <v>0</v>
      </c>
      <c r="X83" s="365">
        <f>+X84+X87</f>
        <v>0</v>
      </c>
      <c r="Y83" s="365">
        <f>+Y84+Y87</f>
        <v>0</v>
      </c>
      <c r="Z83" s="365">
        <f aca="true" t="shared" si="44" ref="Z83:AH83">+Z84+Z87</f>
        <v>0</v>
      </c>
      <c r="AA83" s="365">
        <f t="shared" si="44"/>
        <v>0</v>
      </c>
      <c r="AB83" s="365">
        <f t="shared" si="44"/>
        <v>0</v>
      </c>
      <c r="AC83" s="365">
        <f t="shared" si="44"/>
        <v>0</v>
      </c>
      <c r="AD83" s="365">
        <f t="shared" si="44"/>
        <v>0</v>
      </c>
      <c r="AE83" s="365">
        <f t="shared" si="44"/>
        <v>0</v>
      </c>
      <c r="AF83" s="365">
        <f t="shared" si="44"/>
        <v>0</v>
      </c>
      <c r="AG83" s="365">
        <f t="shared" si="44"/>
        <v>0</v>
      </c>
      <c r="AH83" s="365">
        <f t="shared" si="44"/>
        <v>0</v>
      </c>
      <c r="AI83" s="383">
        <f>SUM(W83:AH83)</f>
        <v>0</v>
      </c>
      <c r="AJ83" s="344"/>
    </row>
    <row r="84" spans="1:36" ht="12.75">
      <c r="A84" s="344"/>
      <c r="B84" s="608" t="s">
        <v>0</v>
      </c>
      <c r="C84" s="609" t="s">
        <v>303</v>
      </c>
      <c r="D84" s="572" t="s">
        <v>287</v>
      </c>
      <c r="E84" s="610">
        <f aca="true" t="shared" si="45" ref="E84:P84">E85+E86</f>
        <v>0</v>
      </c>
      <c r="F84" s="610">
        <f t="shared" si="45"/>
        <v>0</v>
      </c>
      <c r="G84" s="610">
        <f t="shared" si="45"/>
        <v>0</v>
      </c>
      <c r="H84" s="610">
        <f t="shared" si="45"/>
        <v>0</v>
      </c>
      <c r="I84" s="610">
        <f t="shared" si="45"/>
        <v>0</v>
      </c>
      <c r="J84" s="610">
        <f t="shared" si="45"/>
        <v>0</v>
      </c>
      <c r="K84" s="610">
        <f t="shared" si="45"/>
        <v>0</v>
      </c>
      <c r="L84" s="610">
        <f t="shared" si="45"/>
        <v>0</v>
      </c>
      <c r="M84" s="610">
        <f t="shared" si="45"/>
        <v>0</v>
      </c>
      <c r="N84" s="610">
        <f t="shared" si="45"/>
        <v>0</v>
      </c>
      <c r="O84" s="610">
        <f t="shared" si="45"/>
        <v>0</v>
      </c>
      <c r="P84" s="610">
        <f t="shared" si="45"/>
        <v>0</v>
      </c>
      <c r="Q84" s="611">
        <f aca="true" t="shared" si="46" ref="Q84:Q89">SUM(E84:P84)</f>
        <v>0</v>
      </c>
      <c r="S84" s="608" t="s">
        <v>0</v>
      </c>
      <c r="T84" s="609" t="s">
        <v>303</v>
      </c>
      <c r="U84" s="635"/>
      <c r="V84" s="635"/>
      <c r="W84" s="360">
        <f>+W85+W86</f>
        <v>0</v>
      </c>
      <c r="X84" s="360">
        <f>+X85+X86</f>
        <v>0</v>
      </c>
      <c r="Y84" s="360">
        <f>+Y85+Y86</f>
        <v>0</v>
      </c>
      <c r="Z84" s="360">
        <f aca="true" t="shared" si="47" ref="Z84:AH84">+Z85+Z86</f>
        <v>0</v>
      </c>
      <c r="AA84" s="360">
        <f t="shared" si="47"/>
        <v>0</v>
      </c>
      <c r="AB84" s="360">
        <f t="shared" si="47"/>
        <v>0</v>
      </c>
      <c r="AC84" s="360">
        <f t="shared" si="47"/>
        <v>0</v>
      </c>
      <c r="AD84" s="360">
        <f t="shared" si="47"/>
        <v>0</v>
      </c>
      <c r="AE84" s="360">
        <f t="shared" si="47"/>
        <v>0</v>
      </c>
      <c r="AF84" s="360">
        <f t="shared" si="47"/>
        <v>0</v>
      </c>
      <c r="AG84" s="360">
        <f t="shared" si="47"/>
        <v>0</v>
      </c>
      <c r="AH84" s="360">
        <f t="shared" si="47"/>
        <v>0</v>
      </c>
      <c r="AI84" s="363">
        <f aca="true" t="shared" si="48" ref="AI84:AI100">SUM(W84:AH84)</f>
        <v>0</v>
      </c>
      <c r="AJ84" s="344"/>
    </row>
    <row r="85" spans="1:35" ht="12.75">
      <c r="A85" s="344"/>
      <c r="B85" s="585" t="s">
        <v>34</v>
      </c>
      <c r="C85" s="588" t="s">
        <v>304</v>
      </c>
      <c r="D85" s="404" t="s">
        <v>287</v>
      </c>
      <c r="E85" s="562"/>
      <c r="F85" s="562"/>
      <c r="G85" s="562"/>
      <c r="H85" s="562"/>
      <c r="I85" s="562"/>
      <c r="J85" s="562"/>
      <c r="K85" s="562"/>
      <c r="L85" s="562"/>
      <c r="M85" s="562"/>
      <c r="N85" s="613"/>
      <c r="O85" s="562"/>
      <c r="P85" s="562"/>
      <c r="Q85" s="563">
        <f t="shared" si="46"/>
        <v>0</v>
      </c>
      <c r="S85" s="585" t="s">
        <v>34</v>
      </c>
      <c r="T85" s="588" t="s">
        <v>304</v>
      </c>
      <c r="U85" s="384"/>
      <c r="V85" s="384"/>
      <c r="W85" s="360">
        <f>+E85*$U85</f>
        <v>0</v>
      </c>
      <c r="X85" s="360">
        <f>+F85*$U85</f>
        <v>0</v>
      </c>
      <c r="Y85" s="360">
        <f aca="true" t="shared" si="49" ref="Y85:AH86">+G85*$V85</f>
        <v>0</v>
      </c>
      <c r="Z85" s="360">
        <f t="shared" si="49"/>
        <v>0</v>
      </c>
      <c r="AA85" s="360">
        <f t="shared" si="49"/>
        <v>0</v>
      </c>
      <c r="AB85" s="360">
        <f t="shared" si="49"/>
        <v>0</v>
      </c>
      <c r="AC85" s="360">
        <f t="shared" si="49"/>
        <v>0</v>
      </c>
      <c r="AD85" s="360">
        <f t="shared" si="49"/>
        <v>0</v>
      </c>
      <c r="AE85" s="360">
        <f t="shared" si="49"/>
        <v>0</v>
      </c>
      <c r="AF85" s="360">
        <f t="shared" si="49"/>
        <v>0</v>
      </c>
      <c r="AG85" s="360">
        <f t="shared" si="49"/>
        <v>0</v>
      </c>
      <c r="AH85" s="360">
        <f t="shared" si="49"/>
        <v>0</v>
      </c>
      <c r="AI85" s="363">
        <f t="shared" si="48"/>
        <v>0</v>
      </c>
    </row>
    <row r="86" spans="1:36" ht="12.75">
      <c r="A86" s="344"/>
      <c r="B86" s="585" t="s">
        <v>35</v>
      </c>
      <c r="C86" s="588" t="s">
        <v>305</v>
      </c>
      <c r="D86" s="404" t="s">
        <v>287</v>
      </c>
      <c r="E86" s="562"/>
      <c r="F86" s="562"/>
      <c r="G86" s="562"/>
      <c r="H86" s="562"/>
      <c r="I86" s="562"/>
      <c r="J86" s="562"/>
      <c r="K86" s="562"/>
      <c r="L86" s="562"/>
      <c r="M86" s="562"/>
      <c r="N86" s="613"/>
      <c r="O86" s="562"/>
      <c r="P86" s="562"/>
      <c r="Q86" s="563">
        <f t="shared" si="46"/>
        <v>0</v>
      </c>
      <c r="S86" s="585" t="s">
        <v>35</v>
      </c>
      <c r="T86" s="588" t="s">
        <v>305</v>
      </c>
      <c r="U86" s="384"/>
      <c r="V86" s="384"/>
      <c r="W86" s="360">
        <f>+E86*$U86</f>
        <v>0</v>
      </c>
      <c r="X86" s="360">
        <f>+F86*$U86</f>
        <v>0</v>
      </c>
      <c r="Y86" s="360">
        <f t="shared" si="49"/>
        <v>0</v>
      </c>
      <c r="Z86" s="360">
        <f t="shared" si="49"/>
        <v>0</v>
      </c>
      <c r="AA86" s="360">
        <f t="shared" si="49"/>
        <v>0</v>
      </c>
      <c r="AB86" s="360">
        <f t="shared" si="49"/>
        <v>0</v>
      </c>
      <c r="AC86" s="360">
        <f t="shared" si="49"/>
        <v>0</v>
      </c>
      <c r="AD86" s="360">
        <f t="shared" si="49"/>
        <v>0</v>
      </c>
      <c r="AE86" s="360">
        <f t="shared" si="49"/>
        <v>0</v>
      </c>
      <c r="AF86" s="360">
        <f t="shared" si="49"/>
        <v>0</v>
      </c>
      <c r="AG86" s="360">
        <f t="shared" si="49"/>
        <v>0</v>
      </c>
      <c r="AH86" s="360">
        <f t="shared" si="49"/>
        <v>0</v>
      </c>
      <c r="AI86" s="363">
        <f t="shared" si="48"/>
        <v>0</v>
      </c>
      <c r="AJ86" s="344"/>
    </row>
    <row r="87" spans="1:36" ht="12.75">
      <c r="A87" s="344"/>
      <c r="B87" s="668" t="s">
        <v>1</v>
      </c>
      <c r="C87" s="589" t="s">
        <v>306</v>
      </c>
      <c r="D87" s="590" t="s">
        <v>307</v>
      </c>
      <c r="E87" s="587">
        <f aca="true" t="shared" si="50" ref="E87:P87">E88+E89</f>
        <v>0</v>
      </c>
      <c r="F87" s="587">
        <f t="shared" si="50"/>
        <v>0</v>
      </c>
      <c r="G87" s="587">
        <f t="shared" si="50"/>
        <v>0</v>
      </c>
      <c r="H87" s="587">
        <f t="shared" si="50"/>
        <v>0</v>
      </c>
      <c r="I87" s="587">
        <f t="shared" si="50"/>
        <v>0</v>
      </c>
      <c r="J87" s="587">
        <f t="shared" si="50"/>
        <v>0</v>
      </c>
      <c r="K87" s="587">
        <f t="shared" si="50"/>
        <v>0</v>
      </c>
      <c r="L87" s="587">
        <f t="shared" si="50"/>
        <v>0</v>
      </c>
      <c r="M87" s="587">
        <f t="shared" si="50"/>
        <v>0</v>
      </c>
      <c r="N87" s="587">
        <f t="shared" si="50"/>
        <v>0</v>
      </c>
      <c r="O87" s="587">
        <f t="shared" si="50"/>
        <v>0</v>
      </c>
      <c r="P87" s="587">
        <f t="shared" si="50"/>
        <v>0</v>
      </c>
      <c r="Q87" s="591">
        <f t="shared" si="46"/>
        <v>0</v>
      </c>
      <c r="S87" s="668" t="s">
        <v>1</v>
      </c>
      <c r="T87" s="589" t="s">
        <v>306</v>
      </c>
      <c r="U87" s="630"/>
      <c r="V87" s="630"/>
      <c r="W87" s="377">
        <f>+W88+W89</f>
        <v>0</v>
      </c>
      <c r="X87" s="377">
        <f>+X88+X89</f>
        <v>0</v>
      </c>
      <c r="Y87" s="377">
        <f>+Y88+Y89</f>
        <v>0</v>
      </c>
      <c r="Z87" s="377">
        <f aca="true" t="shared" si="51" ref="Z87:AH87">+Z88+Z89</f>
        <v>0</v>
      </c>
      <c r="AA87" s="377">
        <f t="shared" si="51"/>
        <v>0</v>
      </c>
      <c r="AB87" s="377">
        <f t="shared" si="51"/>
        <v>0</v>
      </c>
      <c r="AC87" s="377">
        <f t="shared" si="51"/>
        <v>0</v>
      </c>
      <c r="AD87" s="377">
        <f t="shared" si="51"/>
        <v>0</v>
      </c>
      <c r="AE87" s="377">
        <f t="shared" si="51"/>
        <v>0</v>
      </c>
      <c r="AF87" s="377">
        <f t="shared" si="51"/>
        <v>0</v>
      </c>
      <c r="AG87" s="377">
        <f t="shared" si="51"/>
        <v>0</v>
      </c>
      <c r="AH87" s="377">
        <f t="shared" si="51"/>
        <v>0</v>
      </c>
      <c r="AI87" s="363">
        <f t="shared" si="48"/>
        <v>0</v>
      </c>
      <c r="AJ87" s="344"/>
    </row>
    <row r="88" spans="1:36" ht="12.75">
      <c r="A88" s="344"/>
      <c r="B88" s="585" t="s">
        <v>37</v>
      </c>
      <c r="C88" s="592" t="s">
        <v>441</v>
      </c>
      <c r="D88" s="590" t="s">
        <v>307</v>
      </c>
      <c r="E88" s="562"/>
      <c r="F88" s="562"/>
      <c r="G88" s="562"/>
      <c r="H88" s="562"/>
      <c r="I88" s="562"/>
      <c r="J88" s="562"/>
      <c r="K88" s="562"/>
      <c r="L88" s="562"/>
      <c r="M88" s="562"/>
      <c r="N88" s="562"/>
      <c r="O88" s="562"/>
      <c r="P88" s="562"/>
      <c r="Q88" s="563">
        <f t="shared" si="46"/>
        <v>0</v>
      </c>
      <c r="S88" s="585" t="s">
        <v>37</v>
      </c>
      <c r="T88" s="592" t="s">
        <v>441</v>
      </c>
      <c r="U88" s="384"/>
      <c r="V88" s="384"/>
      <c r="W88" s="360">
        <f>+E88*$U88</f>
        <v>0</v>
      </c>
      <c r="X88" s="360">
        <f>+F88*$U88</f>
        <v>0</v>
      </c>
      <c r="Y88" s="360">
        <f aca="true" t="shared" si="52" ref="Y88:AH89">+G88*$V88</f>
        <v>0</v>
      </c>
      <c r="Z88" s="360">
        <f t="shared" si="52"/>
        <v>0</v>
      </c>
      <c r="AA88" s="360">
        <f t="shared" si="52"/>
        <v>0</v>
      </c>
      <c r="AB88" s="360">
        <f t="shared" si="52"/>
        <v>0</v>
      </c>
      <c r="AC88" s="360">
        <f t="shared" si="52"/>
        <v>0</v>
      </c>
      <c r="AD88" s="360">
        <f t="shared" si="52"/>
        <v>0</v>
      </c>
      <c r="AE88" s="360">
        <f t="shared" si="52"/>
        <v>0</v>
      </c>
      <c r="AF88" s="360">
        <f t="shared" si="52"/>
        <v>0</v>
      </c>
      <c r="AG88" s="360">
        <f t="shared" si="52"/>
        <v>0</v>
      </c>
      <c r="AH88" s="360">
        <f t="shared" si="52"/>
        <v>0</v>
      </c>
      <c r="AI88" s="363">
        <f t="shared" si="48"/>
        <v>0</v>
      </c>
      <c r="AJ88" s="344"/>
    </row>
    <row r="89" spans="1:36" ht="12.75">
      <c r="A89" s="344"/>
      <c r="B89" s="593" t="s">
        <v>38</v>
      </c>
      <c r="C89" s="594" t="s">
        <v>442</v>
      </c>
      <c r="D89" s="595" t="s">
        <v>307</v>
      </c>
      <c r="E89" s="596"/>
      <c r="F89" s="596"/>
      <c r="G89" s="596"/>
      <c r="H89" s="596"/>
      <c r="I89" s="596"/>
      <c r="J89" s="596"/>
      <c r="K89" s="596"/>
      <c r="L89" s="596"/>
      <c r="M89" s="596"/>
      <c r="N89" s="596"/>
      <c r="O89" s="596"/>
      <c r="P89" s="596"/>
      <c r="Q89" s="597">
        <f t="shared" si="46"/>
        <v>0</v>
      </c>
      <c r="S89" s="593" t="s">
        <v>38</v>
      </c>
      <c r="T89" s="594" t="s">
        <v>442</v>
      </c>
      <c r="U89" s="385"/>
      <c r="V89" s="385"/>
      <c r="W89" s="360">
        <f>+E89*$U89</f>
        <v>0</v>
      </c>
      <c r="X89" s="360">
        <f>+F89*$U89</f>
        <v>0</v>
      </c>
      <c r="Y89" s="360">
        <f t="shared" si="52"/>
        <v>0</v>
      </c>
      <c r="Z89" s="360">
        <f t="shared" si="52"/>
        <v>0</v>
      </c>
      <c r="AA89" s="360">
        <f t="shared" si="52"/>
        <v>0</v>
      </c>
      <c r="AB89" s="360">
        <f t="shared" si="52"/>
        <v>0</v>
      </c>
      <c r="AC89" s="360">
        <f t="shared" si="52"/>
        <v>0</v>
      </c>
      <c r="AD89" s="360">
        <f t="shared" si="52"/>
        <v>0</v>
      </c>
      <c r="AE89" s="360">
        <f t="shared" si="52"/>
        <v>0</v>
      </c>
      <c r="AF89" s="360">
        <f t="shared" si="52"/>
        <v>0</v>
      </c>
      <c r="AG89" s="360">
        <f t="shared" si="52"/>
        <v>0</v>
      </c>
      <c r="AH89" s="360">
        <f t="shared" si="52"/>
        <v>0</v>
      </c>
      <c r="AI89" s="363">
        <f t="shared" si="48"/>
        <v>0</v>
      </c>
      <c r="AJ89" s="344"/>
    </row>
    <row r="90" spans="1:36" ht="12.75">
      <c r="A90" s="344"/>
      <c r="B90" s="598"/>
      <c r="C90" s="599" t="s">
        <v>312</v>
      </c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1"/>
      <c r="S90" s="598"/>
      <c r="T90" s="599" t="s">
        <v>312</v>
      </c>
      <c r="U90" s="633"/>
      <c r="V90" s="633"/>
      <c r="W90" s="382">
        <f>+W91+W94+W97</f>
        <v>0</v>
      </c>
      <c r="X90" s="382">
        <f>+X91+X94+X97</f>
        <v>0</v>
      </c>
      <c r="Y90" s="382">
        <f>+Y91+Y94+Y97</f>
        <v>0</v>
      </c>
      <c r="Z90" s="382">
        <f aca="true" t="shared" si="53" ref="Z90:AH90">+Z91+Z94+Z97</f>
        <v>0</v>
      </c>
      <c r="AA90" s="382">
        <f t="shared" si="53"/>
        <v>0</v>
      </c>
      <c r="AB90" s="382">
        <f t="shared" si="53"/>
        <v>0</v>
      </c>
      <c r="AC90" s="382">
        <f t="shared" si="53"/>
        <v>0</v>
      </c>
      <c r="AD90" s="382">
        <f t="shared" si="53"/>
        <v>0</v>
      </c>
      <c r="AE90" s="382">
        <f t="shared" si="53"/>
        <v>0</v>
      </c>
      <c r="AF90" s="382">
        <f t="shared" si="53"/>
        <v>0</v>
      </c>
      <c r="AG90" s="382">
        <f t="shared" si="53"/>
        <v>0</v>
      </c>
      <c r="AH90" s="382">
        <f t="shared" si="53"/>
        <v>0</v>
      </c>
      <c r="AI90" s="383">
        <f t="shared" si="48"/>
        <v>0</v>
      </c>
      <c r="AJ90" s="344"/>
    </row>
    <row r="91" spans="1:35" ht="12.75">
      <c r="A91" s="344"/>
      <c r="B91" s="583" t="s">
        <v>0</v>
      </c>
      <c r="C91" s="584" t="s">
        <v>299</v>
      </c>
      <c r="D91" s="558" t="s">
        <v>300</v>
      </c>
      <c r="E91" s="559">
        <f aca="true" t="shared" si="54" ref="E91:P91">+E92+E93</f>
        <v>0</v>
      </c>
      <c r="F91" s="559">
        <f t="shared" si="54"/>
        <v>0</v>
      </c>
      <c r="G91" s="559">
        <f t="shared" si="54"/>
        <v>0</v>
      </c>
      <c r="H91" s="559">
        <f t="shared" si="54"/>
        <v>0</v>
      </c>
      <c r="I91" s="559">
        <f t="shared" si="54"/>
        <v>0</v>
      </c>
      <c r="J91" s="559">
        <f t="shared" si="54"/>
        <v>0</v>
      </c>
      <c r="K91" s="559">
        <f t="shared" si="54"/>
        <v>0</v>
      </c>
      <c r="L91" s="559">
        <f t="shared" si="54"/>
        <v>0</v>
      </c>
      <c r="M91" s="559">
        <f t="shared" si="54"/>
        <v>0</v>
      </c>
      <c r="N91" s="559">
        <f t="shared" si="54"/>
        <v>0</v>
      </c>
      <c r="O91" s="559">
        <f t="shared" si="54"/>
        <v>0</v>
      </c>
      <c r="P91" s="559">
        <f t="shared" si="54"/>
        <v>0</v>
      </c>
      <c r="Q91" s="560">
        <f aca="true" t="shared" si="55" ref="Q91:Q99">SUM(E91:P91)</f>
        <v>0</v>
      </c>
      <c r="S91" s="583" t="s">
        <v>0</v>
      </c>
      <c r="T91" s="584" t="s">
        <v>299</v>
      </c>
      <c r="U91" s="631"/>
      <c r="V91" s="631"/>
      <c r="W91" s="362">
        <f>SUM(W92:W93)</f>
        <v>0</v>
      </c>
      <c r="X91" s="362">
        <f>SUM(X92:X93)</f>
        <v>0</v>
      </c>
      <c r="Y91" s="362">
        <f>SUM(Y92:Y93)</f>
        <v>0</v>
      </c>
      <c r="Z91" s="362">
        <f aca="true" t="shared" si="56" ref="Z91:AH91">SUM(Z92:Z93)</f>
        <v>0</v>
      </c>
      <c r="AA91" s="362">
        <f t="shared" si="56"/>
        <v>0</v>
      </c>
      <c r="AB91" s="362">
        <f t="shared" si="56"/>
        <v>0</v>
      </c>
      <c r="AC91" s="362">
        <f t="shared" si="56"/>
        <v>0</v>
      </c>
      <c r="AD91" s="362">
        <f t="shared" si="56"/>
        <v>0</v>
      </c>
      <c r="AE91" s="362">
        <f t="shared" si="56"/>
        <v>0</v>
      </c>
      <c r="AF91" s="362">
        <f t="shared" si="56"/>
        <v>0</v>
      </c>
      <c r="AG91" s="362">
        <f t="shared" si="56"/>
        <v>0</v>
      </c>
      <c r="AH91" s="362">
        <f t="shared" si="56"/>
        <v>0</v>
      </c>
      <c r="AI91" s="363">
        <f t="shared" si="48"/>
        <v>0</v>
      </c>
    </row>
    <row r="92" spans="1:36" ht="12.75">
      <c r="A92" s="344"/>
      <c r="B92" s="585" t="s">
        <v>34</v>
      </c>
      <c r="C92" s="586" t="s">
        <v>301</v>
      </c>
      <c r="D92" s="404" t="s">
        <v>300</v>
      </c>
      <c r="E92" s="562"/>
      <c r="F92" s="562"/>
      <c r="G92" s="562"/>
      <c r="H92" s="562"/>
      <c r="I92" s="562"/>
      <c r="J92" s="562"/>
      <c r="K92" s="562"/>
      <c r="L92" s="562"/>
      <c r="M92" s="562"/>
      <c r="N92" s="562"/>
      <c r="O92" s="562"/>
      <c r="P92" s="562"/>
      <c r="Q92" s="563">
        <f t="shared" si="55"/>
        <v>0</v>
      </c>
      <c r="S92" s="585" t="s">
        <v>34</v>
      </c>
      <c r="T92" s="586" t="s">
        <v>301</v>
      </c>
      <c r="U92" s="384"/>
      <c r="V92" s="384"/>
      <c r="W92" s="360">
        <f>+E92*$U92</f>
        <v>0</v>
      </c>
      <c r="X92" s="360">
        <f>+F92*$U92</f>
        <v>0</v>
      </c>
      <c r="Y92" s="360">
        <f aca="true" t="shared" si="57" ref="Y92:AH93">+G92*$V92</f>
        <v>0</v>
      </c>
      <c r="Z92" s="360">
        <f t="shared" si="57"/>
        <v>0</v>
      </c>
      <c r="AA92" s="360">
        <f t="shared" si="57"/>
        <v>0</v>
      </c>
      <c r="AB92" s="360">
        <f t="shared" si="57"/>
        <v>0</v>
      </c>
      <c r="AC92" s="360">
        <f t="shared" si="57"/>
        <v>0</v>
      </c>
      <c r="AD92" s="360">
        <f t="shared" si="57"/>
        <v>0</v>
      </c>
      <c r="AE92" s="360">
        <f t="shared" si="57"/>
        <v>0</v>
      </c>
      <c r="AF92" s="360">
        <f t="shared" si="57"/>
        <v>0</v>
      </c>
      <c r="AG92" s="360">
        <f t="shared" si="57"/>
        <v>0</v>
      </c>
      <c r="AH92" s="360">
        <f t="shared" si="57"/>
        <v>0</v>
      </c>
      <c r="AI92" s="363">
        <f t="shared" si="48"/>
        <v>0</v>
      </c>
      <c r="AJ92" s="344"/>
    </row>
    <row r="93" spans="1:36" ht="12.75">
      <c r="A93" s="344"/>
      <c r="B93" s="585" t="s">
        <v>35</v>
      </c>
      <c r="C93" s="586" t="s">
        <v>302</v>
      </c>
      <c r="D93" s="404" t="s">
        <v>300</v>
      </c>
      <c r="E93" s="562"/>
      <c r="F93" s="562"/>
      <c r="G93" s="562"/>
      <c r="H93" s="562"/>
      <c r="I93" s="562"/>
      <c r="J93" s="562"/>
      <c r="K93" s="562"/>
      <c r="L93" s="562"/>
      <c r="M93" s="562"/>
      <c r="N93" s="562"/>
      <c r="O93" s="562"/>
      <c r="P93" s="562"/>
      <c r="Q93" s="563">
        <f t="shared" si="55"/>
        <v>0</v>
      </c>
      <c r="S93" s="585" t="s">
        <v>35</v>
      </c>
      <c r="T93" s="586" t="s">
        <v>302</v>
      </c>
      <c r="U93" s="384"/>
      <c r="V93" s="384"/>
      <c r="W93" s="360">
        <f>+E93*$U93</f>
        <v>0</v>
      </c>
      <c r="X93" s="360">
        <f>+F93*$U93</f>
        <v>0</v>
      </c>
      <c r="Y93" s="360">
        <f t="shared" si="57"/>
        <v>0</v>
      </c>
      <c r="Z93" s="360">
        <f t="shared" si="57"/>
        <v>0</v>
      </c>
      <c r="AA93" s="360">
        <f t="shared" si="57"/>
        <v>0</v>
      </c>
      <c r="AB93" s="360">
        <f t="shared" si="57"/>
        <v>0</v>
      </c>
      <c r="AC93" s="360">
        <f t="shared" si="57"/>
        <v>0</v>
      </c>
      <c r="AD93" s="360">
        <f t="shared" si="57"/>
        <v>0</v>
      </c>
      <c r="AE93" s="360">
        <f t="shared" si="57"/>
        <v>0</v>
      </c>
      <c r="AF93" s="360">
        <f t="shared" si="57"/>
        <v>0</v>
      </c>
      <c r="AG93" s="360">
        <f t="shared" si="57"/>
        <v>0</v>
      </c>
      <c r="AH93" s="360">
        <f t="shared" si="57"/>
        <v>0</v>
      </c>
      <c r="AI93" s="363">
        <f t="shared" si="48"/>
        <v>0</v>
      </c>
      <c r="AJ93" s="344"/>
    </row>
    <row r="94" spans="1:36" ht="12.75">
      <c r="A94" s="344"/>
      <c r="B94" s="585" t="s">
        <v>1</v>
      </c>
      <c r="C94" s="586" t="s">
        <v>303</v>
      </c>
      <c r="D94" s="404" t="s">
        <v>287</v>
      </c>
      <c r="E94" s="587">
        <f aca="true" t="shared" si="58" ref="E94:P94">E95+E96</f>
        <v>0</v>
      </c>
      <c r="F94" s="587">
        <f t="shared" si="58"/>
        <v>0</v>
      </c>
      <c r="G94" s="587">
        <f t="shared" si="58"/>
        <v>0</v>
      </c>
      <c r="H94" s="587">
        <f t="shared" si="58"/>
        <v>0</v>
      </c>
      <c r="I94" s="587">
        <f t="shared" si="58"/>
        <v>0</v>
      </c>
      <c r="J94" s="587">
        <f t="shared" si="58"/>
        <v>0</v>
      </c>
      <c r="K94" s="587">
        <f t="shared" si="58"/>
        <v>0</v>
      </c>
      <c r="L94" s="587">
        <f t="shared" si="58"/>
        <v>0</v>
      </c>
      <c r="M94" s="587">
        <f t="shared" si="58"/>
        <v>0</v>
      </c>
      <c r="N94" s="587">
        <f t="shared" si="58"/>
        <v>0</v>
      </c>
      <c r="O94" s="587">
        <f t="shared" si="58"/>
        <v>0</v>
      </c>
      <c r="P94" s="587">
        <f t="shared" si="58"/>
        <v>0</v>
      </c>
      <c r="Q94" s="563">
        <f t="shared" si="55"/>
        <v>0</v>
      </c>
      <c r="R94" s="527"/>
      <c r="S94" s="585" t="s">
        <v>1</v>
      </c>
      <c r="T94" s="586" t="s">
        <v>303</v>
      </c>
      <c r="U94" s="630"/>
      <c r="V94" s="630"/>
      <c r="W94" s="360">
        <f>+W95+W96</f>
        <v>0</v>
      </c>
      <c r="X94" s="360">
        <f>+X95+X96</f>
        <v>0</v>
      </c>
      <c r="Y94" s="360">
        <f>+Y95+Y96</f>
        <v>0</v>
      </c>
      <c r="Z94" s="360">
        <f aca="true" t="shared" si="59" ref="Z94:AH94">+Z95+Z96</f>
        <v>0</v>
      </c>
      <c r="AA94" s="360">
        <f t="shared" si="59"/>
        <v>0</v>
      </c>
      <c r="AB94" s="360">
        <f t="shared" si="59"/>
        <v>0</v>
      </c>
      <c r="AC94" s="360">
        <f t="shared" si="59"/>
        <v>0</v>
      </c>
      <c r="AD94" s="360">
        <f t="shared" si="59"/>
        <v>0</v>
      </c>
      <c r="AE94" s="360">
        <f t="shared" si="59"/>
        <v>0</v>
      </c>
      <c r="AF94" s="360">
        <f t="shared" si="59"/>
        <v>0</v>
      </c>
      <c r="AG94" s="360">
        <f t="shared" si="59"/>
        <v>0</v>
      </c>
      <c r="AH94" s="360">
        <f t="shared" si="59"/>
        <v>0</v>
      </c>
      <c r="AI94" s="363">
        <f t="shared" si="48"/>
        <v>0</v>
      </c>
      <c r="AJ94" s="344"/>
    </row>
    <row r="95" spans="1:36" ht="12.75">
      <c r="A95" s="344"/>
      <c r="B95" s="585" t="s">
        <v>37</v>
      </c>
      <c r="C95" s="588" t="s">
        <v>304</v>
      </c>
      <c r="D95" s="404" t="s">
        <v>287</v>
      </c>
      <c r="E95" s="562"/>
      <c r="F95" s="562"/>
      <c r="G95" s="562"/>
      <c r="H95" s="562"/>
      <c r="I95" s="562"/>
      <c r="J95" s="562"/>
      <c r="K95" s="562"/>
      <c r="L95" s="562"/>
      <c r="M95" s="562"/>
      <c r="N95" s="562"/>
      <c r="O95" s="562"/>
      <c r="P95" s="562"/>
      <c r="Q95" s="563">
        <f t="shared" si="55"/>
        <v>0</v>
      </c>
      <c r="S95" s="585" t="s">
        <v>37</v>
      </c>
      <c r="T95" s="588" t="s">
        <v>304</v>
      </c>
      <c r="U95" s="384"/>
      <c r="V95" s="384"/>
      <c r="W95" s="360">
        <f>+E95*$U95</f>
        <v>0</v>
      </c>
      <c r="X95" s="360">
        <f>+F95*$U95</f>
        <v>0</v>
      </c>
      <c r="Y95" s="360">
        <f aca="true" t="shared" si="60" ref="Y95:AH96">+G95*$V95</f>
        <v>0</v>
      </c>
      <c r="Z95" s="360">
        <f t="shared" si="60"/>
        <v>0</v>
      </c>
      <c r="AA95" s="360">
        <f t="shared" si="60"/>
        <v>0</v>
      </c>
      <c r="AB95" s="360">
        <f t="shared" si="60"/>
        <v>0</v>
      </c>
      <c r="AC95" s="360">
        <f t="shared" si="60"/>
        <v>0</v>
      </c>
      <c r="AD95" s="360">
        <f t="shared" si="60"/>
        <v>0</v>
      </c>
      <c r="AE95" s="360">
        <f t="shared" si="60"/>
        <v>0</v>
      </c>
      <c r="AF95" s="360">
        <f t="shared" si="60"/>
        <v>0</v>
      </c>
      <c r="AG95" s="360">
        <f t="shared" si="60"/>
        <v>0</v>
      </c>
      <c r="AH95" s="360">
        <f t="shared" si="60"/>
        <v>0</v>
      </c>
      <c r="AI95" s="363">
        <f t="shared" si="48"/>
        <v>0</v>
      </c>
      <c r="AJ95" s="344"/>
    </row>
    <row r="96" spans="1:36" ht="12.75">
      <c r="A96" s="344"/>
      <c r="B96" s="585" t="s">
        <v>38</v>
      </c>
      <c r="C96" s="588" t="s">
        <v>305</v>
      </c>
      <c r="D96" s="404" t="s">
        <v>287</v>
      </c>
      <c r="E96" s="562"/>
      <c r="F96" s="562"/>
      <c r="G96" s="562"/>
      <c r="H96" s="562"/>
      <c r="I96" s="562"/>
      <c r="J96" s="562"/>
      <c r="K96" s="562"/>
      <c r="L96" s="562"/>
      <c r="M96" s="562"/>
      <c r="N96" s="562"/>
      <c r="O96" s="562"/>
      <c r="P96" s="562"/>
      <c r="Q96" s="563">
        <f t="shared" si="55"/>
        <v>0</v>
      </c>
      <c r="S96" s="585" t="s">
        <v>38</v>
      </c>
      <c r="T96" s="588" t="s">
        <v>305</v>
      </c>
      <c r="U96" s="384"/>
      <c r="V96" s="384"/>
      <c r="W96" s="360">
        <f>+E96*$U96</f>
        <v>0</v>
      </c>
      <c r="X96" s="360">
        <f>+F96*$U96</f>
        <v>0</v>
      </c>
      <c r="Y96" s="360">
        <f t="shared" si="60"/>
        <v>0</v>
      </c>
      <c r="Z96" s="360">
        <f t="shared" si="60"/>
        <v>0</v>
      </c>
      <c r="AA96" s="360">
        <f t="shared" si="60"/>
        <v>0</v>
      </c>
      <c r="AB96" s="360">
        <f t="shared" si="60"/>
        <v>0</v>
      </c>
      <c r="AC96" s="360">
        <f t="shared" si="60"/>
        <v>0</v>
      </c>
      <c r="AD96" s="360">
        <f t="shared" si="60"/>
        <v>0</v>
      </c>
      <c r="AE96" s="360">
        <f t="shared" si="60"/>
        <v>0</v>
      </c>
      <c r="AF96" s="360">
        <f t="shared" si="60"/>
        <v>0</v>
      </c>
      <c r="AG96" s="360">
        <f t="shared" si="60"/>
        <v>0</v>
      </c>
      <c r="AH96" s="360">
        <f t="shared" si="60"/>
        <v>0</v>
      </c>
      <c r="AI96" s="363">
        <f t="shared" si="48"/>
        <v>0</v>
      </c>
      <c r="AJ96" s="344"/>
    </row>
    <row r="97" spans="1:36" ht="12.75">
      <c r="A97" s="344"/>
      <c r="B97" s="668" t="s">
        <v>2</v>
      </c>
      <c r="C97" s="589" t="s">
        <v>306</v>
      </c>
      <c r="D97" s="590" t="s">
        <v>307</v>
      </c>
      <c r="E97" s="587">
        <f aca="true" t="shared" si="61" ref="E97:P97">E98+E99</f>
        <v>0</v>
      </c>
      <c r="F97" s="587">
        <f t="shared" si="61"/>
        <v>0</v>
      </c>
      <c r="G97" s="587">
        <f t="shared" si="61"/>
        <v>0</v>
      </c>
      <c r="H97" s="587">
        <f t="shared" si="61"/>
        <v>0</v>
      </c>
      <c r="I97" s="587">
        <f t="shared" si="61"/>
        <v>0</v>
      </c>
      <c r="J97" s="587">
        <f t="shared" si="61"/>
        <v>0</v>
      </c>
      <c r="K97" s="587">
        <f t="shared" si="61"/>
        <v>0</v>
      </c>
      <c r="L97" s="587">
        <f t="shared" si="61"/>
        <v>0</v>
      </c>
      <c r="M97" s="587">
        <f t="shared" si="61"/>
        <v>0</v>
      </c>
      <c r="N97" s="587">
        <f t="shared" si="61"/>
        <v>0</v>
      </c>
      <c r="O97" s="587">
        <f t="shared" si="61"/>
        <v>0</v>
      </c>
      <c r="P97" s="587">
        <f t="shared" si="61"/>
        <v>0</v>
      </c>
      <c r="Q97" s="591">
        <f t="shared" si="55"/>
        <v>0</v>
      </c>
      <c r="S97" s="668" t="s">
        <v>2</v>
      </c>
      <c r="T97" s="589" t="s">
        <v>306</v>
      </c>
      <c r="U97" s="630"/>
      <c r="V97" s="630"/>
      <c r="W97" s="377">
        <f>+W98+W99</f>
        <v>0</v>
      </c>
      <c r="X97" s="377">
        <f>+X98+X99</f>
        <v>0</v>
      </c>
      <c r="Y97" s="377">
        <f>+Y98+Y99</f>
        <v>0</v>
      </c>
      <c r="Z97" s="377">
        <f aca="true" t="shared" si="62" ref="Z97:AH97">+Z98+Z99</f>
        <v>0</v>
      </c>
      <c r="AA97" s="377">
        <f t="shared" si="62"/>
        <v>0</v>
      </c>
      <c r="AB97" s="377">
        <f t="shared" si="62"/>
        <v>0</v>
      </c>
      <c r="AC97" s="377">
        <f t="shared" si="62"/>
        <v>0</v>
      </c>
      <c r="AD97" s="377">
        <f t="shared" si="62"/>
        <v>0</v>
      </c>
      <c r="AE97" s="377">
        <f t="shared" si="62"/>
        <v>0</v>
      </c>
      <c r="AF97" s="377">
        <f t="shared" si="62"/>
        <v>0</v>
      </c>
      <c r="AG97" s="377">
        <f t="shared" si="62"/>
        <v>0</v>
      </c>
      <c r="AH97" s="377">
        <f t="shared" si="62"/>
        <v>0</v>
      </c>
      <c r="AI97" s="363">
        <f t="shared" si="48"/>
        <v>0</v>
      </c>
      <c r="AJ97" s="344"/>
    </row>
    <row r="98" spans="1:36" ht="12.75">
      <c r="A98" s="344"/>
      <c r="B98" s="585" t="s">
        <v>41</v>
      </c>
      <c r="C98" s="592" t="s">
        <v>441</v>
      </c>
      <c r="D98" s="590" t="s">
        <v>307</v>
      </c>
      <c r="E98" s="562"/>
      <c r="F98" s="562"/>
      <c r="G98" s="562"/>
      <c r="H98" s="562"/>
      <c r="I98" s="562"/>
      <c r="J98" s="562"/>
      <c r="K98" s="562"/>
      <c r="L98" s="562"/>
      <c r="M98" s="562"/>
      <c r="N98" s="562"/>
      <c r="O98" s="562"/>
      <c r="P98" s="562"/>
      <c r="Q98" s="563">
        <f t="shared" si="55"/>
        <v>0</v>
      </c>
      <c r="S98" s="585" t="s">
        <v>41</v>
      </c>
      <c r="T98" s="592" t="s">
        <v>441</v>
      </c>
      <c r="U98" s="384"/>
      <c r="V98" s="384"/>
      <c r="W98" s="360">
        <f>+E98*$U98</f>
        <v>0</v>
      </c>
      <c r="X98" s="360">
        <f>+F98*$U98</f>
        <v>0</v>
      </c>
      <c r="Y98" s="360">
        <f aca="true" t="shared" si="63" ref="Y98:AH99">+G98*$V98</f>
        <v>0</v>
      </c>
      <c r="Z98" s="360">
        <f t="shared" si="63"/>
        <v>0</v>
      </c>
      <c r="AA98" s="360">
        <f t="shared" si="63"/>
        <v>0</v>
      </c>
      <c r="AB98" s="360">
        <f t="shared" si="63"/>
        <v>0</v>
      </c>
      <c r="AC98" s="360">
        <f t="shared" si="63"/>
        <v>0</v>
      </c>
      <c r="AD98" s="360">
        <f t="shared" si="63"/>
        <v>0</v>
      </c>
      <c r="AE98" s="360">
        <f t="shared" si="63"/>
        <v>0</v>
      </c>
      <c r="AF98" s="360">
        <f t="shared" si="63"/>
        <v>0</v>
      </c>
      <c r="AG98" s="360">
        <f t="shared" si="63"/>
        <v>0</v>
      </c>
      <c r="AH98" s="360">
        <f t="shared" si="63"/>
        <v>0</v>
      </c>
      <c r="AI98" s="363">
        <f t="shared" si="48"/>
        <v>0</v>
      </c>
      <c r="AJ98" s="344"/>
    </row>
    <row r="99" spans="1:36" ht="13.5" thickBot="1">
      <c r="A99" s="344"/>
      <c r="B99" s="614" t="s">
        <v>42</v>
      </c>
      <c r="C99" s="615" t="s">
        <v>442</v>
      </c>
      <c r="D99" s="616" t="s">
        <v>307</v>
      </c>
      <c r="E99" s="617"/>
      <c r="F99" s="617"/>
      <c r="G99" s="617"/>
      <c r="H99" s="617"/>
      <c r="I99" s="617"/>
      <c r="J99" s="617"/>
      <c r="K99" s="617"/>
      <c r="L99" s="617"/>
      <c r="M99" s="617"/>
      <c r="N99" s="617"/>
      <c r="O99" s="617"/>
      <c r="P99" s="617"/>
      <c r="Q99" s="618">
        <f t="shared" si="55"/>
        <v>0</v>
      </c>
      <c r="S99" s="593" t="s">
        <v>42</v>
      </c>
      <c r="T99" s="594" t="s">
        <v>442</v>
      </c>
      <c r="U99" s="385"/>
      <c r="V99" s="385"/>
      <c r="W99" s="388">
        <f>+E99*$U99</f>
        <v>0</v>
      </c>
      <c r="X99" s="388">
        <f>+F99*$U99</f>
        <v>0</v>
      </c>
      <c r="Y99" s="388">
        <f t="shared" si="63"/>
        <v>0</v>
      </c>
      <c r="Z99" s="388">
        <f t="shared" si="63"/>
        <v>0</v>
      </c>
      <c r="AA99" s="388">
        <f t="shared" si="63"/>
        <v>0</v>
      </c>
      <c r="AB99" s="388">
        <f t="shared" si="63"/>
        <v>0</v>
      </c>
      <c r="AC99" s="388">
        <f t="shared" si="63"/>
        <v>0</v>
      </c>
      <c r="AD99" s="388">
        <f t="shared" si="63"/>
        <v>0</v>
      </c>
      <c r="AE99" s="388">
        <f t="shared" si="63"/>
        <v>0</v>
      </c>
      <c r="AF99" s="388">
        <f t="shared" si="63"/>
        <v>0</v>
      </c>
      <c r="AG99" s="388">
        <f t="shared" si="63"/>
        <v>0</v>
      </c>
      <c r="AH99" s="388">
        <f t="shared" si="63"/>
        <v>0</v>
      </c>
      <c r="AI99" s="389">
        <f t="shared" si="48"/>
        <v>0</v>
      </c>
      <c r="AJ99" s="344"/>
    </row>
    <row r="100" spans="1:37" ht="14.25" thickBot="1" thickTop="1">
      <c r="A100" s="344"/>
      <c r="B100" s="619"/>
      <c r="C100" s="620" t="str">
        <f>+C48</f>
        <v>Продаја потрошачима  -  укупно</v>
      </c>
      <c r="D100" s="621" t="s">
        <v>287</v>
      </c>
      <c r="E100" s="622">
        <f>+E53+E63+E73+E80+E84+E94</f>
        <v>0</v>
      </c>
      <c r="F100" s="622">
        <f aca="true" t="shared" si="64" ref="F100:P100">+F53+F63+F73+F80+F84+F94</f>
        <v>0</v>
      </c>
      <c r="G100" s="622">
        <f t="shared" si="64"/>
        <v>0</v>
      </c>
      <c r="H100" s="622">
        <f t="shared" si="64"/>
        <v>0</v>
      </c>
      <c r="I100" s="622">
        <f t="shared" si="64"/>
        <v>0</v>
      </c>
      <c r="J100" s="622">
        <f t="shared" si="64"/>
        <v>0</v>
      </c>
      <c r="K100" s="622">
        <f t="shared" si="64"/>
        <v>0</v>
      </c>
      <c r="L100" s="622">
        <f t="shared" si="64"/>
        <v>0</v>
      </c>
      <c r="M100" s="622">
        <f t="shared" si="64"/>
        <v>0</v>
      </c>
      <c r="N100" s="622">
        <f t="shared" si="64"/>
        <v>0</v>
      </c>
      <c r="O100" s="622">
        <f t="shared" si="64"/>
        <v>0</v>
      </c>
      <c r="P100" s="622">
        <f t="shared" si="64"/>
        <v>0</v>
      </c>
      <c r="Q100" s="623">
        <f>SUM(E100:P100)</f>
        <v>0</v>
      </c>
      <c r="S100" s="619"/>
      <c r="T100" s="620" t="str">
        <f>+T48</f>
        <v>Продаја потрошачима  -  укупно</v>
      </c>
      <c r="U100" s="390"/>
      <c r="V100" s="390"/>
      <c r="W100" s="391">
        <f>+W49+W59+W69+W79+W83+W90</f>
        <v>0</v>
      </c>
      <c r="X100" s="391">
        <f>+X49+X59+X69+X79+X83+X90</f>
        <v>0</v>
      </c>
      <c r="Y100" s="391">
        <f>+Y49+Y59+Y69+Y79+Y83+Y90</f>
        <v>0</v>
      </c>
      <c r="Z100" s="391">
        <f aca="true" t="shared" si="65" ref="Z100:AG100">+Z49+Z59+Z69+Z79+Z83+Z90</f>
        <v>0</v>
      </c>
      <c r="AA100" s="391">
        <f t="shared" si="65"/>
        <v>0</v>
      </c>
      <c r="AB100" s="391">
        <f t="shared" si="65"/>
        <v>0</v>
      </c>
      <c r="AC100" s="391">
        <f t="shared" si="65"/>
        <v>0</v>
      </c>
      <c r="AD100" s="391">
        <f t="shared" si="65"/>
        <v>0</v>
      </c>
      <c r="AE100" s="391">
        <f t="shared" si="65"/>
        <v>0</v>
      </c>
      <c r="AF100" s="391">
        <f t="shared" si="65"/>
        <v>0</v>
      </c>
      <c r="AG100" s="391">
        <f t="shared" si="65"/>
        <v>0</v>
      </c>
      <c r="AH100" s="391">
        <f>+AH49+AH59+AH69+AH79+AH83+AH90</f>
        <v>0</v>
      </c>
      <c r="AI100" s="392">
        <f t="shared" si="48"/>
        <v>0</v>
      </c>
      <c r="AJ100" s="393"/>
      <c r="AK100" s="344"/>
    </row>
    <row r="101" spans="1:37" ht="13.5" thickTop="1">
      <c r="A101" s="344"/>
      <c r="B101" s="394"/>
      <c r="C101" s="395"/>
      <c r="D101" s="395"/>
      <c r="E101" s="396"/>
      <c r="F101" s="396"/>
      <c r="G101" s="396"/>
      <c r="H101" s="396"/>
      <c r="I101" s="396"/>
      <c r="J101" s="396"/>
      <c r="K101" s="396"/>
      <c r="L101" s="396"/>
      <c r="M101" s="396"/>
      <c r="N101" s="396"/>
      <c r="O101" s="396"/>
      <c r="P101" s="397"/>
      <c r="Q101" s="396"/>
      <c r="S101" s="398"/>
      <c r="T101" s="349"/>
      <c r="W101" s="397"/>
      <c r="X101" s="397"/>
      <c r="Y101" s="397"/>
      <c r="Z101" s="397"/>
      <c r="AA101" s="397"/>
      <c r="AB101" s="397"/>
      <c r="AC101" s="397"/>
      <c r="AD101" s="397"/>
      <c r="AE101" s="397"/>
      <c r="AF101" s="397"/>
      <c r="AG101" s="397"/>
      <c r="AH101" s="397" t="s">
        <v>313</v>
      </c>
      <c r="AI101" s="408"/>
      <c r="AJ101" s="393"/>
      <c r="AK101" s="344"/>
    </row>
    <row r="102" spans="2:36" ht="12.75">
      <c r="B102"/>
      <c r="C102"/>
      <c r="D102"/>
      <c r="E102"/>
      <c r="F102"/>
      <c r="G102"/>
      <c r="H102"/>
      <c r="I102"/>
      <c r="J102" s="399"/>
      <c r="K102" s="399"/>
      <c r="L102" s="399"/>
      <c r="M102" s="399"/>
      <c r="N102" s="399"/>
      <c r="O102" s="399"/>
      <c r="P102" s="399"/>
      <c r="Q102" s="396"/>
      <c r="R102" s="399"/>
      <c r="T102" s="400"/>
      <c r="U102" s="400"/>
      <c r="V102" s="400"/>
      <c r="W102" s="401"/>
      <c r="X102" s="401"/>
      <c r="Y102" s="401"/>
      <c r="Z102" s="401"/>
      <c r="AA102" s="401"/>
      <c r="AB102" s="401"/>
      <c r="AC102" s="401"/>
      <c r="AD102" s="401"/>
      <c r="AE102" s="401"/>
      <c r="AF102" s="401"/>
      <c r="AG102" s="401"/>
      <c r="AH102" s="687" t="s">
        <v>487</v>
      </c>
      <c r="AI102" s="688">
        <f>+AI100-AI101</f>
        <v>0</v>
      </c>
      <c r="AJ102" s="400"/>
    </row>
    <row r="103" spans="2:36" ht="12.75">
      <c r="B103"/>
      <c r="C103" s="898" t="str">
        <f>+"ОСТВАРЕНЕ ЦЕНЕ У "&amp;$E$10&amp;". ГОДИНИ"</f>
        <v>ОСТВАРЕНЕ ЦЕНЕ У 2017. ГОДИНИ</v>
      </c>
      <c r="D103" s="898"/>
      <c r="E103" s="898"/>
      <c r="F103" s="898"/>
      <c r="G103" s="898"/>
      <c r="H103" s="898"/>
      <c r="I103" s="898"/>
      <c r="J103" s="399"/>
      <c r="K103" s="399"/>
      <c r="L103" s="555"/>
      <c r="M103" s="555"/>
      <c r="N103" s="555"/>
      <c r="O103" s="555"/>
      <c r="P103" s="399"/>
      <c r="Q103" s="396"/>
      <c r="R103" s="399"/>
      <c r="T103" s="400"/>
      <c r="U103" s="400"/>
      <c r="V103" s="400"/>
      <c r="W103" s="401"/>
      <c r="X103" s="401"/>
      <c r="Y103" s="401"/>
      <c r="Z103" s="401"/>
      <c r="AA103" s="401"/>
      <c r="AB103" s="401"/>
      <c r="AC103" s="401"/>
      <c r="AD103" s="401"/>
      <c r="AE103" s="401"/>
      <c r="AF103" s="401"/>
      <c r="AG103" s="401"/>
      <c r="AH103" s="401"/>
      <c r="AI103" s="401"/>
      <c r="AJ103" s="400"/>
    </row>
    <row r="104" spans="2:36" ht="19.5" customHeight="1" thickBot="1">
      <c r="B104"/>
      <c r="C104" s="708"/>
      <c r="D104" s="708"/>
      <c r="E104" s="708"/>
      <c r="F104" s="708"/>
      <c r="G104" s="708"/>
      <c r="H104" s="708"/>
      <c r="I104"/>
      <c r="J104" s="399"/>
      <c r="K104" s="399"/>
      <c r="L104" s="555"/>
      <c r="M104" s="555"/>
      <c r="N104" s="555"/>
      <c r="O104" s="555"/>
      <c r="P104" s="399"/>
      <c r="Q104" s="399"/>
      <c r="R104" s="399"/>
      <c r="T104" s="400"/>
      <c r="U104" s="400"/>
      <c r="V104" s="400"/>
      <c r="W104" s="402"/>
      <c r="X104" s="402"/>
      <c r="Y104" s="402"/>
      <c r="Z104" s="402"/>
      <c r="AA104" s="402"/>
      <c r="AB104" s="402"/>
      <c r="AC104" s="402"/>
      <c r="AD104" s="402"/>
      <c r="AE104" s="402"/>
      <c r="AF104" s="402"/>
      <c r="AG104" s="402"/>
      <c r="AH104" s="402"/>
      <c r="AI104" s="402"/>
      <c r="AJ104" s="400"/>
    </row>
    <row r="105" spans="2:36" ht="19.5" customHeight="1" thickTop="1">
      <c r="B105"/>
      <c r="C105" s="709"/>
      <c r="D105" s="710" t="s">
        <v>282</v>
      </c>
      <c r="E105" s="711" t="s">
        <v>515</v>
      </c>
      <c r="F105" s="711" t="s">
        <v>516</v>
      </c>
      <c r="G105" s="711" t="s">
        <v>517</v>
      </c>
      <c r="H105" s="712" t="s">
        <v>518</v>
      </c>
      <c r="I105" s="713">
        <f>+E10</f>
        <v>2017</v>
      </c>
      <c r="J105" s="399"/>
      <c r="K105" s="399"/>
      <c r="L105" s="555"/>
      <c r="M105" s="555"/>
      <c r="N105" s="555"/>
      <c r="O105" s="555"/>
      <c r="P105" s="399"/>
      <c r="Q105" s="399"/>
      <c r="R105" s="399"/>
      <c r="T105" s="400"/>
      <c r="U105" s="400"/>
      <c r="V105" s="400"/>
      <c r="W105" s="401"/>
      <c r="X105" s="401"/>
      <c r="Y105" s="401"/>
      <c r="Z105" s="401"/>
      <c r="AA105" s="401"/>
      <c r="AB105" s="401"/>
      <c r="AC105" s="401"/>
      <c r="AD105" s="401"/>
      <c r="AE105" s="401"/>
      <c r="AF105" s="401"/>
      <c r="AG105" s="401"/>
      <c r="AH105" s="401"/>
      <c r="AI105" s="401"/>
      <c r="AJ105" s="400"/>
    </row>
    <row r="106" spans="2:17" ht="19.5" customHeight="1">
      <c r="B106"/>
      <c r="C106" s="714" t="str">
        <f>+C49</f>
        <v>ЕЛЕКТРОДИСТРИБУЦИЈЕ (без купаца прикључених на преносни систем)</v>
      </c>
      <c r="D106" s="715" t="s">
        <v>144</v>
      </c>
      <c r="E106" s="716">
        <f>IF(SUM(E49:G49)=0,,SUM(W49:Y49)/SUM(E49:G49))</f>
        <v>0</v>
      </c>
      <c r="F106" s="716">
        <f>IF(SUM(H49:J49)=0,,SUM(Z49:AB49)/SUM(H49:J49))</f>
        <v>0</v>
      </c>
      <c r="G106" s="716">
        <f>IF(SUM(K49:M49)=0,,SUM(AC49:AE49)/SUM(K49:M49))</f>
        <v>0</v>
      </c>
      <c r="H106" s="717">
        <f>IF(SUM(N49:P49)=0,,SUM(AF49:AH49)/SUM(N49:P49))</f>
        <v>0</v>
      </c>
      <c r="I106" s="718">
        <f>IF(Q49=0,,AI49/Q49)</f>
        <v>0</v>
      </c>
      <c r="J106" s="403"/>
      <c r="K106" s="403"/>
      <c r="L106" s="555"/>
      <c r="M106" s="555"/>
      <c r="N106" s="555"/>
      <c r="O106" s="555"/>
      <c r="Q106" s="344"/>
    </row>
    <row r="107" spans="2:17" ht="19.5" customHeight="1">
      <c r="B107"/>
      <c r="C107" s="719" t="str">
        <f>+C59</f>
        <v>ТАРИФНИ КУПЦИ ПРИКЉУЧЕНИ НА ПРЕНОСНИ СИСТЕМ</v>
      </c>
      <c r="D107" s="404" t="s">
        <v>144</v>
      </c>
      <c r="E107" s="720">
        <f>IF(SUM(E59:G59)=0,,SUM(W59:Y59)/SUM(E59:G59))</f>
        <v>0</v>
      </c>
      <c r="F107" s="720">
        <f>IF(SUM(H59:J59)=0,,SUM(Z59:AB59)/SUM(H59:J59))</f>
        <v>0</v>
      </c>
      <c r="G107" s="720">
        <f>IF(SUM(K59:M59)=0,,SUM(AC59:AE59)/SUM(K59:M59))</f>
        <v>0</v>
      </c>
      <c r="H107" s="721">
        <f>IF(SUM(N59:P59)=0,,SUM(AF59:AH59)/SUM(N59:P59))</f>
        <v>0</v>
      </c>
      <c r="I107" s="722">
        <f>IF(Q59=0,,AI59/Q59)</f>
        <v>0</v>
      </c>
      <c r="J107" s="555"/>
      <c r="K107" s="555"/>
      <c r="L107" s="555"/>
      <c r="M107" s="555"/>
      <c r="N107" s="555"/>
      <c r="O107" s="555"/>
      <c r="P107" s="555"/>
      <c r="Q107" s="555"/>
    </row>
    <row r="108" spans="2:17" ht="19.5" customHeight="1">
      <c r="B108"/>
      <c r="C108" s="719" t="str">
        <f>+C69</f>
        <v>ЖЕЛЕЗНИЦА СРБИЈЕ</v>
      </c>
      <c r="D108" s="723" t="s">
        <v>144</v>
      </c>
      <c r="E108" s="720">
        <f>IF(SUM(E69:G69)=0,,SUM(W69:Y69)/SUM(E69:G69))</f>
        <v>0</v>
      </c>
      <c r="F108" s="720">
        <f>IF(SUM(H69:J69)=0,,SUM(Z69:AB69)/SUM(H69:J69))</f>
        <v>0</v>
      </c>
      <c r="G108" s="720">
        <f>IF(SUM(K69:M69)=0,,SUM(AC69:AE69)/SUM(K69:M69))</f>
        <v>0</v>
      </c>
      <c r="H108" s="721">
        <f>IF(SUM(N69:P69)=0,,SUM(AF69:AH69)/SUM(N69:P69))</f>
        <v>0</v>
      </c>
      <c r="I108" s="722">
        <f>IF(Q69=0,,AI69/Q69)</f>
        <v>0</v>
      </c>
      <c r="J108" s="555"/>
      <c r="K108" s="555"/>
      <c r="L108" s="555"/>
      <c r="M108" s="555"/>
      <c r="N108" s="555"/>
      <c r="O108" s="555"/>
      <c r="P108" s="555"/>
      <c r="Q108" s="555"/>
    </row>
    <row r="109" spans="2:17" ht="25.5" customHeight="1">
      <c r="B109"/>
      <c r="C109" s="729" t="str">
        <f>+C79&amp;" И "&amp;C83</f>
        <v>ПРОИЗВОДНИ КАПАЦИТЕТИ ЗА ПОТРЕБЕ ПРОИЗВОДЊЕ И ПУМПАЊЕ ПАП ЛИСИНА</v>
      </c>
      <c r="D109" s="723" t="s">
        <v>144</v>
      </c>
      <c r="E109" s="720">
        <f>IF((SUM(E79:G79)+SUM(E83:G83))=0,,(SUM(W79:Y79)+SUM(W83:Y83))/(SUM(E79:G79)+SUM(E83:G83)))</f>
        <v>0</v>
      </c>
      <c r="F109" s="720">
        <f>IF((SUM(H79:J79)+SUM(H83:J83))=0,,(SUM(Z79:AB79)+SUM(Z83:AB83))/(SUM(H79:J79)+SUM(H83:J83)))</f>
        <v>0</v>
      </c>
      <c r="G109" s="720">
        <f>IF((SUM(K79:M79)+SUM(K83:M83))=0,,(SUM(AC79:AE79)+SUM(AC83:AE83))/(SUM(K79:M79)+SUM(K83:M83)))</f>
        <v>0</v>
      </c>
      <c r="H109" s="721">
        <f>IF((SUM(N79:P79)+SUM(N83:P83))=0,,(SUM(AF79:AH79)+SUM(AF83:AH83))/(SUM(N79:P79)+SUM(N83:P83)))</f>
        <v>0</v>
      </c>
      <c r="I109" s="722">
        <f>IF((Q79+Q83)=0,,(AI79+AI83)/(Q79+Q83))</f>
        <v>0</v>
      </c>
      <c r="J109" s="555"/>
      <c r="K109" s="555"/>
      <c r="L109" s="555"/>
      <c r="M109" s="555"/>
      <c r="N109" s="555"/>
      <c r="O109" s="555"/>
      <c r="P109" s="555"/>
      <c r="Q109" s="555"/>
    </row>
    <row r="110" spans="2:17" ht="25.5" customHeight="1">
      <c r="B110"/>
      <c r="C110" s="719" t="str">
        <f>+C90</f>
        <v>КВАЛИФИКОВАНИ КУПЦИ ПРИКЉУЧЕНИ НА ПРЕНОСНИ СИСТЕМ</v>
      </c>
      <c r="D110" s="723" t="s">
        <v>144</v>
      </c>
      <c r="E110" s="720">
        <f>IF(SUM(E90:G90)=0,,SUM(W90:Y90)/SUM(E90:G90))</f>
        <v>0</v>
      </c>
      <c r="F110" s="720">
        <f>IF(SUM(H90:J90)=0,,SUM(Z90:AB90)/SUM(H90:J90))</f>
        <v>0</v>
      </c>
      <c r="G110" s="720">
        <f>IF(SUM(K90:M90)=0,,SUM(AC90:AE90)/SUM(K90:M90))</f>
        <v>0</v>
      </c>
      <c r="H110" s="721">
        <f>IF(SUM(N90:P90)=0,,SUM(AF90:AH90)/SUM(N90:P90))</f>
        <v>0</v>
      </c>
      <c r="I110" s="722">
        <f>IF(Q90=0,,AI90/Q90)</f>
        <v>0</v>
      </c>
      <c r="J110" s="555"/>
      <c r="K110" s="555"/>
      <c r="L110" s="555"/>
      <c r="M110" s="555"/>
      <c r="N110" s="555"/>
      <c r="O110" s="555"/>
      <c r="P110" s="555"/>
      <c r="Q110" s="555"/>
    </row>
    <row r="111" spans="2:17" ht="26.25" customHeight="1" thickBot="1">
      <c r="B111"/>
      <c r="C111" s="724" t="s">
        <v>519</v>
      </c>
      <c r="D111" s="725" t="s">
        <v>144</v>
      </c>
      <c r="E111" s="726">
        <f>IF(SUM(E100:G100)=0,,SUM(W100:Y100)/SUM(E100:G100))</f>
        <v>0</v>
      </c>
      <c r="F111" s="726">
        <f>IF(SUM(H100:J100)=0,,SUM(Z100:AB100)/SUM(H100:J100))</f>
        <v>0</v>
      </c>
      <c r="G111" s="726">
        <f>IF(SUM(K100:M100)=0,,SUM(AC100:AE100)/SUM(K100:M100))</f>
        <v>0</v>
      </c>
      <c r="H111" s="727">
        <f>IF(SUM(N100:P100)=0,,SUM(AF100:AH100)/SUM(N100:P100))</f>
        <v>0</v>
      </c>
      <c r="I111" s="728">
        <f>IF(Q100=0,,AI100/Q100)</f>
        <v>0</v>
      </c>
      <c r="J111" s="555"/>
      <c r="K111" s="555"/>
      <c r="L111" s="555"/>
      <c r="M111" s="555"/>
      <c r="N111" s="555"/>
      <c r="O111" s="555"/>
      <c r="P111" s="555"/>
      <c r="Q111" s="555"/>
    </row>
    <row r="112" spans="2:17" ht="35.25" customHeight="1" thickTop="1">
      <c r="B112"/>
      <c r="C112"/>
      <c r="D112"/>
      <c r="E112"/>
      <c r="F112"/>
      <c r="G112"/>
      <c r="H112"/>
      <c r="I112"/>
      <c r="J112" s="403"/>
      <c r="K112" s="403"/>
      <c r="L112" s="403"/>
      <c r="M112" s="403"/>
      <c r="N112" s="403"/>
      <c r="O112" s="403"/>
      <c r="P112" s="403"/>
      <c r="Q112" s="624"/>
    </row>
    <row r="113" spans="2:17" ht="12.75" customHeight="1">
      <c r="B113"/>
      <c r="C113"/>
      <c r="D113"/>
      <c r="E113"/>
      <c r="F113"/>
      <c r="G113"/>
      <c r="H113"/>
      <c r="I113"/>
      <c r="J113" s="555"/>
      <c r="K113" s="555"/>
      <c r="L113" s="555"/>
      <c r="M113" s="555"/>
      <c r="N113" s="555"/>
      <c r="O113" s="555"/>
      <c r="P113" s="555"/>
      <c r="Q113" s="555"/>
    </row>
    <row r="114" spans="2:17" ht="12.75">
      <c r="B114"/>
      <c r="C114"/>
      <c r="D114"/>
      <c r="E114"/>
      <c r="F114"/>
      <c r="G114"/>
      <c r="H114"/>
      <c r="I114"/>
      <c r="J114" s="555"/>
      <c r="K114" s="555"/>
      <c r="L114" s="555"/>
      <c r="M114" s="555"/>
      <c r="N114" s="555"/>
      <c r="O114" s="555"/>
      <c r="P114" s="555"/>
      <c r="Q114" s="555"/>
    </row>
    <row r="115" spans="2:17" ht="12.75">
      <c r="B115"/>
      <c r="C115"/>
      <c r="D115"/>
      <c r="E115"/>
      <c r="F115"/>
      <c r="G115"/>
      <c r="H115"/>
      <c r="I115"/>
      <c r="J115" s="555"/>
      <c r="K115" s="555"/>
      <c r="L115" s="555"/>
      <c r="M115" s="555"/>
      <c r="N115" s="555"/>
      <c r="O115" s="555"/>
      <c r="P115" s="555"/>
      <c r="Q115" s="555"/>
    </row>
    <row r="116" spans="2:17" ht="12.75">
      <c r="B116"/>
      <c r="C116"/>
      <c r="D116"/>
      <c r="E116"/>
      <c r="F116"/>
      <c r="G116"/>
      <c r="H116"/>
      <c r="I116"/>
      <c r="J116" s="555"/>
      <c r="K116" s="555"/>
      <c r="L116" s="555"/>
      <c r="M116" s="555"/>
      <c r="N116" s="555"/>
      <c r="O116" s="555"/>
      <c r="P116" s="555"/>
      <c r="Q116" s="555"/>
    </row>
    <row r="117" spans="2:17" ht="27.75" customHeight="1">
      <c r="B117"/>
      <c r="C117"/>
      <c r="D117"/>
      <c r="E117"/>
      <c r="F117"/>
      <c r="G117"/>
      <c r="H117"/>
      <c r="I117"/>
      <c r="J117" s="555"/>
      <c r="K117" s="555"/>
      <c r="L117" s="555"/>
      <c r="M117" s="555"/>
      <c r="N117" s="555"/>
      <c r="O117" s="555"/>
      <c r="P117" s="555"/>
      <c r="Q117" s="555"/>
    </row>
    <row r="118" spans="2:17" ht="12.75">
      <c r="B118"/>
      <c r="C118"/>
      <c r="D118"/>
      <c r="E118"/>
      <c r="F118"/>
      <c r="G118"/>
      <c r="H118"/>
      <c r="I118"/>
      <c r="J118" s="555"/>
      <c r="K118" s="555"/>
      <c r="L118" s="555"/>
      <c r="M118" s="555"/>
      <c r="N118" s="555"/>
      <c r="O118" s="555"/>
      <c r="P118" s="555"/>
      <c r="Q118" s="555"/>
    </row>
    <row r="119" spans="2:17" ht="31.5" customHeight="1">
      <c r="B119"/>
      <c r="C119"/>
      <c r="D119"/>
      <c r="E119"/>
      <c r="F119"/>
      <c r="G119"/>
      <c r="H119"/>
      <c r="I119"/>
      <c r="J119" s="555"/>
      <c r="K119" s="555"/>
      <c r="L119" s="555"/>
      <c r="M119" s="555"/>
      <c r="N119" s="555"/>
      <c r="O119" s="555"/>
      <c r="P119" s="555"/>
      <c r="Q119" s="555"/>
    </row>
    <row r="122" ht="12.75">
      <c r="B122" s="555"/>
    </row>
    <row r="123" ht="12.75">
      <c r="B123" s="555"/>
    </row>
  </sheetData>
  <sheetProtection/>
  <mergeCells count="21">
    <mergeCell ref="U35:V35"/>
    <mergeCell ref="S35:S36"/>
    <mergeCell ref="T35:T36"/>
    <mergeCell ref="H10:H11"/>
    <mergeCell ref="E10:F10"/>
    <mergeCell ref="G10:G11"/>
    <mergeCell ref="B7:H7"/>
    <mergeCell ref="B35:B36"/>
    <mergeCell ref="B10:B11"/>
    <mergeCell ref="C10:C11"/>
    <mergeCell ref="D10:D11"/>
    <mergeCell ref="W35:AI35"/>
    <mergeCell ref="S32:AI32"/>
    <mergeCell ref="F12:F24"/>
    <mergeCell ref="G12:G24"/>
    <mergeCell ref="H12:H24"/>
    <mergeCell ref="C103:I103"/>
    <mergeCell ref="C35:C36"/>
    <mergeCell ref="D35:D36"/>
    <mergeCell ref="E35:Q35"/>
    <mergeCell ref="B32:Q32"/>
  </mergeCells>
  <printOptions/>
  <pageMargins left="0.1968503937007874" right="0.1968503937007874" top="0.15748031496062992" bottom="0.2362204724409449" header="0.5118110236220472" footer="0.15748031496062992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3"/>
  <sheetViews>
    <sheetView showGridLines="0" showZeros="0" zoomScale="85" zoomScaleNormal="85" zoomScalePageLayoutView="0" workbookViewId="0" topLeftCell="A4">
      <selection activeCell="L31" sqref="L31"/>
    </sheetView>
  </sheetViews>
  <sheetFormatPr defaultColWidth="9.140625" defaultRowHeight="24.75" customHeight="1"/>
  <cols>
    <col min="1" max="1" width="3.421875" style="740" customWidth="1"/>
    <col min="2" max="2" width="9.00390625" style="741" customWidth="1"/>
    <col min="3" max="3" width="69.8515625" style="740" customWidth="1"/>
    <col min="4" max="4" width="52.140625" style="740" hidden="1" customWidth="1"/>
    <col min="5" max="12" width="20.7109375" style="740" customWidth="1"/>
    <col min="13" max="13" width="20.8515625" style="740" customWidth="1"/>
    <col min="14" max="16384" width="9.140625" style="740" customWidth="1"/>
  </cols>
  <sheetData>
    <row r="1" spans="1:7" s="731" customFormat="1" ht="24.75" customHeight="1">
      <c r="A1" s="181" t="s">
        <v>116</v>
      </c>
      <c r="B1" s="181"/>
      <c r="E1" s="732"/>
      <c r="F1" s="732"/>
      <c r="G1" s="732"/>
    </row>
    <row r="2" spans="1:2" s="731" customFormat="1" ht="24.75" customHeight="1">
      <c r="A2" s="138"/>
      <c r="B2" s="136"/>
    </row>
    <row r="3" spans="1:62" s="736" customFormat="1" ht="24.75" customHeight="1">
      <c r="A3" s="138"/>
      <c r="B3" s="135" t="str">
        <f>+CONCATENATE('Poc. strana'!$A$15," ",'Poc. strana'!$C$15)</f>
        <v>Назив енергетског субјекта: </v>
      </c>
      <c r="C3" s="734"/>
      <c r="D3" s="734"/>
      <c r="E3" s="734"/>
      <c r="F3" s="734"/>
      <c r="G3" s="734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7"/>
      <c r="AR3" s="737"/>
      <c r="AS3" s="737"/>
      <c r="AT3" s="737"/>
      <c r="AU3" s="737"/>
      <c r="AV3" s="737"/>
      <c r="AW3" s="737"/>
      <c r="AX3" s="737"/>
      <c r="AY3" s="737"/>
      <c r="AZ3" s="737"/>
      <c r="BA3" s="737"/>
      <c r="BB3" s="737"/>
      <c r="BC3" s="737"/>
      <c r="BD3" s="737"/>
      <c r="BE3" s="737"/>
      <c r="BF3" s="737"/>
      <c r="BG3" s="737"/>
      <c r="BH3" s="737"/>
      <c r="BI3" s="737"/>
      <c r="BJ3" s="737"/>
    </row>
    <row r="4" spans="1:7" s="736" customFormat="1" ht="24.75" customHeight="1">
      <c r="A4" s="138"/>
      <c r="B4" s="14" t="str">
        <f>+CONCATENATE('Poc. strana'!$A$29," ",'Poc. strana'!$C$29)</f>
        <v>Датум обраде: </v>
      </c>
      <c r="C4" s="734"/>
      <c r="D4" s="734"/>
      <c r="E4" s="734"/>
      <c r="F4" s="734"/>
      <c r="G4" s="734"/>
    </row>
    <row r="5" spans="1:7" s="736" customFormat="1" ht="24.75" customHeight="1">
      <c r="A5" s="733"/>
      <c r="B5" s="735"/>
      <c r="C5" s="734"/>
      <c r="D5" s="734"/>
      <c r="E5" s="734"/>
      <c r="F5" s="734"/>
      <c r="G5" s="734"/>
    </row>
    <row r="6" spans="1:11" s="739" customFormat="1" ht="24.75" customHeight="1">
      <c r="A6" s="733"/>
      <c r="B6" s="738"/>
      <c r="C6" s="734"/>
      <c r="D6" s="734"/>
      <c r="E6" s="734"/>
      <c r="F6" s="734"/>
      <c r="G6" s="734"/>
      <c r="H6" s="736"/>
      <c r="I6" s="736"/>
      <c r="J6" s="736"/>
      <c r="K6" s="736"/>
    </row>
    <row r="7" spans="2:12" ht="24.75" customHeight="1">
      <c r="B7" s="928" t="s">
        <v>520</v>
      </c>
      <c r="C7" s="928"/>
      <c r="D7" s="928"/>
      <c r="E7" s="928"/>
      <c r="F7" s="928"/>
      <c r="G7" s="928"/>
      <c r="H7" s="928"/>
      <c r="I7" s="928"/>
      <c r="J7" s="928"/>
      <c r="K7" s="928"/>
      <c r="L7" s="929"/>
    </row>
    <row r="8" spans="3:12" ht="24.75" customHeight="1">
      <c r="C8" s="741"/>
      <c r="D8" s="741"/>
      <c r="E8" s="741"/>
      <c r="F8" s="741"/>
      <c r="G8" s="741"/>
      <c r="H8" s="741"/>
      <c r="I8" s="741"/>
      <c r="J8" s="741"/>
      <c r="K8" s="741"/>
      <c r="L8" s="742"/>
    </row>
    <row r="9" spans="3:12" ht="24.75" customHeight="1" thickBot="1">
      <c r="C9" s="741"/>
      <c r="D9" s="741"/>
      <c r="E9" s="741"/>
      <c r="F9" s="741"/>
      <c r="G9" s="741"/>
      <c r="H9" s="741"/>
      <c r="I9" s="741"/>
      <c r="J9" s="741"/>
      <c r="K9" s="741"/>
      <c r="L9" s="742"/>
    </row>
    <row r="10" spans="2:12" ht="24.75" customHeight="1" thickTop="1">
      <c r="B10" s="930" t="s">
        <v>330</v>
      </c>
      <c r="C10" s="931"/>
      <c r="D10" s="931"/>
      <c r="E10" s="931"/>
      <c r="F10" s="931"/>
      <c r="G10" s="931"/>
      <c r="H10" s="931"/>
      <c r="I10" s="931"/>
      <c r="J10" s="931"/>
      <c r="K10" s="931"/>
      <c r="L10" s="743" t="s">
        <v>142</v>
      </c>
    </row>
    <row r="11" spans="2:12" ht="24.75" customHeight="1">
      <c r="B11" s="932"/>
      <c r="C11" s="934" t="s">
        <v>152</v>
      </c>
      <c r="D11" s="936" t="s">
        <v>521</v>
      </c>
      <c r="E11" s="934" t="s">
        <v>522</v>
      </c>
      <c r="F11" s="937" t="str">
        <f>+CONCATENATE("Извори финансирања остварених улагања у ",'Poc. strana'!$C$19,". години")</f>
        <v>Извори финансирања остварених улагања у 2017. години</v>
      </c>
      <c r="G11" s="938"/>
      <c r="H11" s="938"/>
      <c r="I11" s="938"/>
      <c r="J11" s="938"/>
      <c r="K11" s="939"/>
      <c r="L11" s="940" t="s">
        <v>523</v>
      </c>
    </row>
    <row r="12" spans="2:12" ht="24.75" customHeight="1">
      <c r="B12" s="933"/>
      <c r="C12" s="935"/>
      <c r="D12" s="935"/>
      <c r="E12" s="935"/>
      <c r="F12" s="745" t="s">
        <v>124</v>
      </c>
      <c r="G12" s="746" t="s">
        <v>125</v>
      </c>
      <c r="H12" s="747" t="s">
        <v>126</v>
      </c>
      <c r="I12" s="747" t="s">
        <v>127</v>
      </c>
      <c r="J12" s="747" t="s">
        <v>128</v>
      </c>
      <c r="K12" s="748" t="s">
        <v>129</v>
      </c>
      <c r="L12" s="941"/>
    </row>
    <row r="13" spans="2:12" ht="24.75" customHeight="1">
      <c r="B13" s="749"/>
      <c r="C13" s="750" t="s">
        <v>85</v>
      </c>
      <c r="D13" s="750" t="s">
        <v>86</v>
      </c>
      <c r="E13" s="750" t="s">
        <v>87</v>
      </c>
      <c r="F13" s="750" t="s">
        <v>88</v>
      </c>
      <c r="G13" s="750" t="s">
        <v>89</v>
      </c>
      <c r="H13" s="750" t="s">
        <v>90</v>
      </c>
      <c r="I13" s="750" t="s">
        <v>91</v>
      </c>
      <c r="J13" s="750" t="s">
        <v>92</v>
      </c>
      <c r="K13" s="750" t="s">
        <v>93</v>
      </c>
      <c r="L13" s="744" t="s">
        <v>94</v>
      </c>
    </row>
    <row r="14" spans="2:12" ht="24.75" customHeight="1">
      <c r="B14" s="751" t="s">
        <v>11</v>
      </c>
      <c r="C14" s="752" t="s">
        <v>130</v>
      </c>
      <c r="D14" s="753"/>
      <c r="E14" s="754">
        <f>+SUM(INDEX(E:E,ROW()+1):INDEX(E:E,ROW(E20)-1))</f>
        <v>0</v>
      </c>
      <c r="F14" s="755">
        <f>+SUM(INDEX(F:F,ROW()+1):INDEX(F:F,ROW(F20)-1))</f>
        <v>0</v>
      </c>
      <c r="G14" s="756">
        <f>+SUM(INDEX(G:G,ROW()+1):INDEX(G:G,ROW(G20)-1))</f>
        <v>0</v>
      </c>
      <c r="H14" s="756">
        <f>+SUM(INDEX(H:H,ROW()+1):INDEX(H:H,ROW(H20)-1))</f>
        <v>0</v>
      </c>
      <c r="I14" s="756">
        <f>+SUM(INDEX(I:I,ROW()+1):INDEX(I:I,ROW(I20)-1))</f>
        <v>0</v>
      </c>
      <c r="J14" s="757">
        <f>+SUM(INDEX(J:J,ROW()+1):INDEX(J:J,ROW(J20)-1))</f>
        <v>0</v>
      </c>
      <c r="K14" s="758">
        <f>+SUM(INDEX(K:K,ROW()+1):INDEX(K:K,ROW(K20)-1))</f>
        <v>0</v>
      </c>
      <c r="L14" s="759">
        <f>+SUM(INDEX(L:L,ROW()+1):INDEX(L:L,ROW(L20)-1))</f>
        <v>0</v>
      </c>
    </row>
    <row r="15" spans="2:12" ht="24.75" customHeight="1">
      <c r="B15" s="760">
        <v>1</v>
      </c>
      <c r="C15" s="761" t="s">
        <v>524</v>
      </c>
      <c r="D15" s="762"/>
      <c r="E15" s="763"/>
      <c r="F15" s="764"/>
      <c r="G15" s="765"/>
      <c r="H15" s="764"/>
      <c r="I15" s="764"/>
      <c r="J15" s="766"/>
      <c r="K15" s="767"/>
      <c r="L15" s="768">
        <f>SUM(F15:K15)</f>
        <v>0</v>
      </c>
    </row>
    <row r="16" spans="2:12" ht="24.75" customHeight="1">
      <c r="B16" s="769" t="s">
        <v>1</v>
      </c>
      <c r="C16" s="770" t="s">
        <v>525</v>
      </c>
      <c r="D16" s="771"/>
      <c r="E16" s="772"/>
      <c r="F16" s="773"/>
      <c r="G16" s="772"/>
      <c r="H16" s="774"/>
      <c r="I16" s="774"/>
      <c r="J16" s="775"/>
      <c r="K16" s="776"/>
      <c r="L16" s="777">
        <f>SUM(F16:K16)</f>
        <v>0</v>
      </c>
    </row>
    <row r="17" spans="2:12" ht="24.75" customHeight="1">
      <c r="B17" s="778">
        <v>3</v>
      </c>
      <c r="C17" s="770" t="s">
        <v>526</v>
      </c>
      <c r="D17" s="771"/>
      <c r="E17" s="772"/>
      <c r="F17" s="773"/>
      <c r="G17" s="772"/>
      <c r="H17" s="774"/>
      <c r="I17" s="774"/>
      <c r="J17" s="775"/>
      <c r="K17" s="776"/>
      <c r="L17" s="777">
        <f>SUM(F17:K17)</f>
        <v>0</v>
      </c>
    </row>
    <row r="18" spans="2:12" ht="24.75" customHeight="1">
      <c r="B18" s="778">
        <v>4</v>
      </c>
      <c r="C18" s="770" t="s">
        <v>527</v>
      </c>
      <c r="D18" s="771"/>
      <c r="E18" s="772"/>
      <c r="F18" s="773"/>
      <c r="G18" s="772"/>
      <c r="H18" s="774"/>
      <c r="I18" s="774"/>
      <c r="J18" s="775"/>
      <c r="K18" s="776"/>
      <c r="L18" s="777">
        <f>SUM(F18:K18)</f>
        <v>0</v>
      </c>
    </row>
    <row r="19" spans="2:12" ht="24.75" customHeight="1">
      <c r="B19" s="779" t="s">
        <v>528</v>
      </c>
      <c r="C19" s="780" t="s">
        <v>9</v>
      </c>
      <c r="D19" s="781"/>
      <c r="E19" s="782"/>
      <c r="F19" s="782"/>
      <c r="G19" s="782"/>
      <c r="H19" s="783"/>
      <c r="I19" s="783"/>
      <c r="J19" s="784"/>
      <c r="K19" s="785"/>
      <c r="L19" s="777">
        <f>SUM(F19:K19)</f>
        <v>0</v>
      </c>
    </row>
    <row r="20" spans="2:12" ht="24.75" customHeight="1">
      <c r="B20" s="786" t="s">
        <v>12</v>
      </c>
      <c r="C20" s="787" t="s">
        <v>131</v>
      </c>
      <c r="D20" s="788"/>
      <c r="E20" s="789">
        <f>+SUM(INDEX(E:E,ROW()+1):INDEX(E:E,ROW(E26)-1))</f>
        <v>0</v>
      </c>
      <c r="F20" s="789">
        <f>+SUM(INDEX(F:F,ROW()+1):INDEX(F:F,ROW(F26)-1))</f>
        <v>0</v>
      </c>
      <c r="G20" s="789">
        <f>+SUM(INDEX(G:G,ROW()+1):INDEX(G:G,ROW(G26)-1))</f>
        <v>0</v>
      </c>
      <c r="H20" s="790">
        <f>+SUM(INDEX(H:H,ROW()+1):INDEX(H:H,ROW(H26)-1))</f>
        <v>0</v>
      </c>
      <c r="I20" s="790">
        <f>+SUM(INDEX(I:I,ROW()+1):INDEX(I:I,ROW(I26)-1))</f>
        <v>0</v>
      </c>
      <c r="J20" s="791">
        <f>+SUM(INDEX(J:J,ROW()+1):INDEX(J:J,ROW(J26)-1))</f>
        <v>0</v>
      </c>
      <c r="K20" s="792">
        <f>+SUM(INDEX(K:K,ROW()+1):INDEX(K:K,ROW(K26)-1))</f>
        <v>0</v>
      </c>
      <c r="L20" s="793">
        <f>+SUM(INDEX(L:L,ROW()+1):INDEX(L:L,ROW(L26)-1))</f>
        <v>0</v>
      </c>
    </row>
    <row r="21" spans="2:12" ht="24.75" customHeight="1">
      <c r="B21" s="760">
        <v>6</v>
      </c>
      <c r="C21" s="794" t="s">
        <v>264</v>
      </c>
      <c r="D21" s="795"/>
      <c r="E21" s="796"/>
      <c r="F21" s="773"/>
      <c r="G21" s="796"/>
      <c r="H21" s="797"/>
      <c r="I21" s="797"/>
      <c r="J21" s="798"/>
      <c r="K21" s="799"/>
      <c r="L21" s="768">
        <f>SUM(F21:K21)</f>
        <v>0</v>
      </c>
    </row>
    <row r="22" spans="2:12" ht="24.75" customHeight="1">
      <c r="B22" s="769" t="s">
        <v>3</v>
      </c>
      <c r="C22" s="770" t="s">
        <v>265</v>
      </c>
      <c r="D22" s="771"/>
      <c r="E22" s="772"/>
      <c r="F22" s="773"/>
      <c r="G22" s="772"/>
      <c r="H22" s="774"/>
      <c r="I22" s="774"/>
      <c r="J22" s="775"/>
      <c r="K22" s="776"/>
      <c r="L22" s="777">
        <f>SUM(F22:K22)</f>
        <v>0</v>
      </c>
    </row>
    <row r="23" spans="2:12" ht="24.75" customHeight="1">
      <c r="B23" s="778">
        <v>8</v>
      </c>
      <c r="C23" s="770" t="s">
        <v>131</v>
      </c>
      <c r="D23" s="771"/>
      <c r="E23" s="772"/>
      <c r="F23" s="773"/>
      <c r="G23" s="772"/>
      <c r="H23" s="774"/>
      <c r="I23" s="774"/>
      <c r="J23" s="775"/>
      <c r="K23" s="776"/>
      <c r="L23" s="777">
        <f>SUM(F23:K23)</f>
        <v>0</v>
      </c>
    </row>
    <row r="24" spans="2:12" ht="24.75" customHeight="1">
      <c r="B24" s="778">
        <v>9</v>
      </c>
      <c r="C24" s="780"/>
      <c r="D24" s="781"/>
      <c r="E24" s="782"/>
      <c r="F24" s="782"/>
      <c r="G24" s="782"/>
      <c r="H24" s="783"/>
      <c r="I24" s="783"/>
      <c r="J24" s="784"/>
      <c r="K24" s="785"/>
      <c r="L24" s="777">
        <f>SUM(F24:K24)</f>
        <v>0</v>
      </c>
    </row>
    <row r="25" spans="2:12" ht="24.75" customHeight="1">
      <c r="B25" s="800">
        <v>10</v>
      </c>
      <c r="C25" s="780"/>
      <c r="D25" s="781"/>
      <c r="E25" s="782"/>
      <c r="F25" s="782"/>
      <c r="G25" s="782"/>
      <c r="H25" s="783"/>
      <c r="I25" s="783"/>
      <c r="J25" s="784"/>
      <c r="K25" s="785"/>
      <c r="L25" s="777">
        <f>SUM(F25:K25)</f>
        <v>0</v>
      </c>
    </row>
    <row r="26" spans="2:12" ht="24.75" customHeight="1">
      <c r="B26" s="801" t="s">
        <v>13</v>
      </c>
      <c r="C26" s="788" t="s">
        <v>132</v>
      </c>
      <c r="D26" s="788"/>
      <c r="E26" s="789">
        <f>+SUM(INDEX(E:E,ROW()+1):INDEX(E:E,ROW(E30)-1))</f>
        <v>0</v>
      </c>
      <c r="F26" s="789">
        <f>+SUM(INDEX(F:F,ROW()+1):INDEX(F:F,ROW(F30)-1))</f>
        <v>0</v>
      </c>
      <c r="G26" s="789">
        <f>+SUM(INDEX(G:G,ROW()+1):INDEX(G:G,ROW(G30)-1))</f>
        <v>0</v>
      </c>
      <c r="H26" s="790">
        <f>+SUM(INDEX(H:H,ROW()+1):INDEX(H:H,ROW(H30)-1))</f>
        <v>0</v>
      </c>
      <c r="I26" s="790">
        <f>+SUM(INDEX(I:I,ROW()+1):INDEX(I:I,ROW(I30)-1))</f>
        <v>0</v>
      </c>
      <c r="J26" s="791">
        <f>+SUM(INDEX(J:J,ROW()+1):INDEX(J:J,ROW(J30)-1))</f>
        <v>0</v>
      </c>
      <c r="K26" s="792">
        <f>+SUM(INDEX(K:K,ROW()+1):INDEX(K:K,ROW(K30)-1))</f>
        <v>0</v>
      </c>
      <c r="L26" s="793">
        <f>+SUM(INDEX(L:L,ROW()+1):INDEX(L:L,ROW(L30)-1))</f>
        <v>0</v>
      </c>
    </row>
    <row r="27" spans="2:12" ht="24.75" customHeight="1">
      <c r="B27" s="760">
        <v>11</v>
      </c>
      <c r="C27" s="795" t="s">
        <v>266</v>
      </c>
      <c r="D27" s="795"/>
      <c r="E27" s="796"/>
      <c r="F27" s="797"/>
      <c r="G27" s="797"/>
      <c r="H27" s="797"/>
      <c r="I27" s="797"/>
      <c r="J27" s="798"/>
      <c r="K27" s="799"/>
      <c r="L27" s="768">
        <f>SUM(F27:K27)</f>
        <v>0</v>
      </c>
    </row>
    <row r="28" spans="2:12" ht="24.75" customHeight="1">
      <c r="B28" s="802">
        <v>12</v>
      </c>
      <c r="C28" s="795"/>
      <c r="D28" s="795"/>
      <c r="E28" s="796"/>
      <c r="F28" s="797"/>
      <c r="G28" s="797"/>
      <c r="H28" s="797"/>
      <c r="I28" s="797"/>
      <c r="J28" s="798"/>
      <c r="K28" s="799"/>
      <c r="L28" s="777">
        <f>SUM(F28:K28)</f>
        <v>0</v>
      </c>
    </row>
    <row r="29" spans="2:12" ht="24.75" customHeight="1">
      <c r="B29" s="779" t="s">
        <v>529</v>
      </c>
      <c r="C29" s="781"/>
      <c r="D29" s="781"/>
      <c r="E29" s="782"/>
      <c r="F29" s="783"/>
      <c r="G29" s="783"/>
      <c r="H29" s="783"/>
      <c r="I29" s="783"/>
      <c r="J29" s="784"/>
      <c r="K29" s="785"/>
      <c r="L29" s="777">
        <f>SUM(F29:K29)</f>
        <v>0</v>
      </c>
    </row>
    <row r="30" spans="2:13" ht="24.75" customHeight="1">
      <c r="B30" s="803"/>
      <c r="C30" s="804" t="s">
        <v>530</v>
      </c>
      <c r="D30" s="805"/>
      <c r="E30" s="756">
        <f>+E14+E20+E26</f>
        <v>0</v>
      </c>
      <c r="F30" s="806">
        <f aca="true" t="shared" si="0" ref="F30:L30">+F14+F20+F26</f>
        <v>0</v>
      </c>
      <c r="G30" s="807">
        <f t="shared" si="0"/>
        <v>0</v>
      </c>
      <c r="H30" s="806">
        <f t="shared" si="0"/>
        <v>0</v>
      </c>
      <c r="I30" s="806">
        <f t="shared" si="0"/>
        <v>0</v>
      </c>
      <c r="J30" s="808">
        <f t="shared" si="0"/>
        <v>0</v>
      </c>
      <c r="K30" s="809">
        <f t="shared" si="0"/>
        <v>0</v>
      </c>
      <c r="L30" s="810">
        <f t="shared" si="0"/>
        <v>0</v>
      </c>
      <c r="M30" s="811"/>
    </row>
    <row r="31" spans="2:12" ht="24.75" customHeight="1" thickBot="1">
      <c r="B31" s="636"/>
      <c r="C31" s="925" t="s">
        <v>444</v>
      </c>
      <c r="D31" s="926"/>
      <c r="E31" s="927"/>
      <c r="F31" s="812">
        <f aca="true" t="shared" si="1" ref="F31:K31">IF($P30=0,0,F30/$P30)</f>
        <v>0</v>
      </c>
      <c r="G31" s="812">
        <f t="shared" si="1"/>
        <v>0</v>
      </c>
      <c r="H31" s="812">
        <f t="shared" si="1"/>
        <v>0</v>
      </c>
      <c r="I31" s="812">
        <f t="shared" si="1"/>
        <v>0</v>
      </c>
      <c r="J31" s="812">
        <f t="shared" si="1"/>
        <v>0</v>
      </c>
      <c r="K31" s="812">
        <f t="shared" si="1"/>
        <v>0</v>
      </c>
      <c r="L31" s="813">
        <f>SUM(F31:K31)</f>
        <v>0</v>
      </c>
    </row>
    <row r="32" ht="24.75" customHeight="1" thickTop="1">
      <c r="B32" s="814" t="s">
        <v>176</v>
      </c>
    </row>
    <row r="33" ht="24.75" customHeight="1">
      <c r="F33" s="811"/>
    </row>
  </sheetData>
  <sheetProtection formatCells="0" formatColumns="0" formatRows="0" insertColumns="0" selectLockedCells="1"/>
  <mergeCells count="9">
    <mergeCell ref="C31:E31"/>
    <mergeCell ref="B7:L7"/>
    <mergeCell ref="B10:K10"/>
    <mergeCell ref="B11:B12"/>
    <mergeCell ref="C11:C12"/>
    <mergeCell ref="D11:D12"/>
    <mergeCell ref="E11:E12"/>
    <mergeCell ref="F11:K11"/>
    <mergeCell ref="L11:L12"/>
  </mergeCells>
  <printOptions horizontalCentered="1"/>
  <pageMargins left="0.2362204724409449" right="0.2362204724409449" top="0.5118110236220472" bottom="0.5118110236220472" header="0.2362204724409449" footer="0.2362204724409449"/>
  <pageSetup fitToHeight="1" fitToWidth="1" horizontalDpi="600" verticalDpi="600" orientation="landscape" paperSize="9" scale="56" r:id="rId1"/>
  <headerFooter alignWithMargins="0">
    <oddFooter>&amp;RСтрана &amp;P од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6.28125" style="10" customWidth="1"/>
    <col min="3" max="3" width="41.8515625" style="5" customWidth="1"/>
    <col min="4" max="4" width="15.7109375" style="5" customWidth="1"/>
    <col min="5" max="6" width="17.140625" style="5" customWidth="1"/>
    <col min="7" max="16384" width="9.140625" style="5" customWidth="1"/>
  </cols>
  <sheetData>
    <row r="1" spans="1:4" s="22" customFormat="1" ht="12.75">
      <c r="A1" s="22" t="s">
        <v>116</v>
      </c>
      <c r="C1" s="17"/>
      <c r="D1" s="17"/>
    </row>
    <row r="2" spans="1:4" s="22" customFormat="1" ht="12.75">
      <c r="A2" s="7"/>
      <c r="B2" s="16"/>
      <c r="C2" s="23"/>
      <c r="D2" s="23"/>
    </row>
    <row r="3" spans="1:4" s="22" customFormat="1" ht="12.75">
      <c r="A3" s="9"/>
      <c r="B3" s="135" t="str">
        <f>+CONCATENATE('Poc. strana'!$A$15," ",'Poc. strana'!$C$15)</f>
        <v>Назив енергетског субјекта: </v>
      </c>
      <c r="C3" s="79"/>
      <c r="D3" s="79"/>
    </row>
    <row r="4" spans="1:4" s="22" customFormat="1" ht="12.75">
      <c r="A4" s="9"/>
      <c r="B4" s="8" t="str">
        <f>+CONCATENATE('Poc. strana'!$A$29," ",'Poc. strana'!$C$29)</f>
        <v>Датум обраде: </v>
      </c>
      <c r="C4" s="79"/>
      <c r="D4" s="79"/>
    </row>
    <row r="5" spans="2:4" s="22" customFormat="1" ht="12.75">
      <c r="B5" s="78"/>
      <c r="C5" s="17"/>
      <c r="D5" s="17"/>
    </row>
    <row r="6" spans="3:4" ht="12.75">
      <c r="C6" s="6"/>
      <c r="D6" s="6"/>
    </row>
    <row r="7" spans="2:10" ht="12.75">
      <c r="B7" s="854" t="s">
        <v>509</v>
      </c>
      <c r="C7" s="854"/>
      <c r="D7" s="854"/>
      <c r="E7" s="1"/>
      <c r="F7" s="1"/>
      <c r="G7" s="1"/>
      <c r="H7" s="1"/>
      <c r="I7" s="1"/>
      <c r="J7" s="1"/>
    </row>
    <row r="9" ht="13.5" thickBot="1">
      <c r="D9" s="81" t="s">
        <v>142</v>
      </c>
    </row>
    <row r="10" spans="2:4" s="68" customFormat="1" ht="26.25" thickTop="1">
      <c r="B10" s="56" t="s">
        <v>7</v>
      </c>
      <c r="C10" s="69" t="s">
        <v>59</v>
      </c>
      <c r="D10" s="701" t="str">
        <f>CONCATENATE("Остварење ",'Poc. strana'!$C$19)</f>
        <v>Остварење 2017</v>
      </c>
    </row>
    <row r="11" spans="2:4" ht="24.75" customHeight="1">
      <c r="B11" s="25" t="s">
        <v>0</v>
      </c>
      <c r="C11" s="12" t="s">
        <v>141</v>
      </c>
      <c r="D11" s="66">
        <f>SUM(D12:D13)</f>
        <v>0</v>
      </c>
    </row>
    <row r="12" spans="2:4" ht="24.75" customHeight="1">
      <c r="B12" s="27" t="s">
        <v>34</v>
      </c>
      <c r="C12" s="26" t="s">
        <v>155</v>
      </c>
      <c r="D12" s="128"/>
    </row>
    <row r="13" spans="2:4" ht="24.75" customHeight="1">
      <c r="B13" s="24" t="s">
        <v>35</v>
      </c>
      <c r="C13" s="70" t="s">
        <v>154</v>
      </c>
      <c r="D13" s="130"/>
    </row>
    <row r="14" spans="2:4" ht="24.75" customHeight="1" thickBot="1">
      <c r="B14" s="47" t="s">
        <v>1</v>
      </c>
      <c r="C14" s="46" t="s">
        <v>427</v>
      </c>
      <c r="D14" s="706"/>
    </row>
    <row r="15" ht="25.5" customHeight="1" thickTop="1"/>
    <row r="16" spans="5:6" ht="12.75">
      <c r="E16"/>
      <c r="F16"/>
    </row>
    <row r="17" spans="5:6" ht="29.25" customHeight="1">
      <c r="E17"/>
      <c r="F17"/>
    </row>
    <row r="18" spans="2:6" ht="12.75">
      <c r="B18" s="5"/>
      <c r="E18"/>
      <c r="F18"/>
    </row>
  </sheetData>
  <sheetProtection formatCells="0" formatColumns="0" insertRows="0" selectLockedCells="1"/>
  <mergeCells count="1">
    <mergeCell ref="B7:D7"/>
  </mergeCells>
  <printOptions horizontalCentered="1"/>
  <pageMargins left="0.25" right="0.25" top="0.5" bottom="0.5" header="0.25" footer="0.22"/>
  <pageSetup fitToHeight="1" fitToWidth="1" horizontalDpi="600" verticalDpi="600" orientation="landscape" paperSize="9" r:id="rId1"/>
  <headerFooter alignWithMargins="0">
    <oddFooter>&amp;RСтрана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H19" sqref="H19"/>
    </sheetView>
  </sheetViews>
  <sheetFormatPr defaultColWidth="9.140625" defaultRowHeight="12.75"/>
  <cols>
    <col min="2" max="2" width="5.8515625" style="0" customWidth="1"/>
    <col min="3" max="3" width="9.28125" style="0" customWidth="1"/>
    <col min="4" max="4" width="58.421875" style="0" customWidth="1"/>
    <col min="5" max="5" width="19.00390625" style="0" customWidth="1"/>
    <col min="6" max="6" width="21.7109375" style="0" customWidth="1"/>
  </cols>
  <sheetData>
    <row r="1" spans="1:7" ht="12.75">
      <c r="A1" s="22" t="s">
        <v>116</v>
      </c>
      <c r="B1" s="646"/>
      <c r="C1" s="646"/>
      <c r="D1" s="647"/>
      <c r="E1" s="647"/>
      <c r="F1" s="646"/>
      <c r="G1" s="647"/>
    </row>
    <row r="2" spans="1:7" ht="12.75">
      <c r="A2" s="647"/>
      <c r="B2" s="646"/>
      <c r="C2" s="646"/>
      <c r="D2" s="647"/>
      <c r="E2" s="647"/>
      <c r="F2" s="646"/>
      <c r="G2" s="647"/>
    </row>
    <row r="3" spans="1:7" ht="12.75">
      <c r="A3" s="647"/>
      <c r="B3" s="646"/>
      <c r="C3" s="648"/>
      <c r="D3" s="649"/>
      <c r="E3" s="649"/>
      <c r="F3" s="646"/>
      <c r="G3" s="647"/>
    </row>
    <row r="4" spans="1:7" ht="12.75">
      <c r="A4" s="647"/>
      <c r="B4" s="646"/>
      <c r="C4" s="646"/>
      <c r="D4" s="647"/>
      <c r="E4" s="647"/>
      <c r="F4" s="646"/>
      <c r="G4" s="647"/>
    </row>
    <row r="5" spans="1:7" ht="12.75">
      <c r="A5" s="647"/>
      <c r="B5" s="646"/>
      <c r="C5" s="646"/>
      <c r="D5" s="647"/>
      <c r="E5" s="647"/>
      <c r="F5" s="646"/>
      <c r="G5" s="647"/>
    </row>
    <row r="6" spans="1:7" ht="12.75">
      <c r="A6" s="647"/>
      <c r="B6" s="646"/>
      <c r="C6" s="646"/>
      <c r="D6" s="647"/>
      <c r="E6" s="647"/>
      <c r="F6" s="646"/>
      <c r="G6" s="647"/>
    </row>
    <row r="7" spans="1:7" ht="12.75">
      <c r="A7" s="647"/>
      <c r="B7" s="817" t="s">
        <v>453</v>
      </c>
      <c r="C7" s="817"/>
      <c r="D7" s="817"/>
      <c r="E7" s="817"/>
      <c r="F7" s="817"/>
      <c r="G7" s="647"/>
    </row>
    <row r="8" spans="1:7" ht="12.75">
      <c r="A8" s="647"/>
      <c r="B8" s="646"/>
      <c r="C8" s="646"/>
      <c r="D8" s="647"/>
      <c r="E8" s="647"/>
      <c r="F8" s="646"/>
      <c r="G8" s="647"/>
    </row>
    <row r="9" spans="1:7" ht="13.5" thickBot="1">
      <c r="A9" s="647"/>
      <c r="B9" s="646"/>
      <c r="C9" s="646"/>
      <c r="D9" s="647"/>
      <c r="E9" s="647"/>
      <c r="F9" s="646"/>
      <c r="G9" s="647"/>
    </row>
    <row r="10" spans="1:7" ht="13.5" thickTop="1">
      <c r="A10" s="647"/>
      <c r="B10" s="818" t="s">
        <v>7</v>
      </c>
      <c r="C10" s="820" t="s">
        <v>454</v>
      </c>
      <c r="D10" s="821"/>
      <c r="E10" s="824" t="s">
        <v>455</v>
      </c>
      <c r="F10" s="826" t="s">
        <v>456</v>
      </c>
      <c r="G10" s="647"/>
    </row>
    <row r="11" spans="1:7" ht="12.75">
      <c r="A11" s="647"/>
      <c r="B11" s="819"/>
      <c r="C11" s="822"/>
      <c r="D11" s="823"/>
      <c r="E11" s="825"/>
      <c r="F11" s="827"/>
      <c r="G11" s="647"/>
    </row>
    <row r="12" spans="1:7" ht="24" customHeight="1">
      <c r="A12" s="647"/>
      <c r="B12" s="650">
        <v>1</v>
      </c>
      <c r="C12" s="651" t="s">
        <v>466</v>
      </c>
      <c r="D12" s="652" t="s">
        <v>510</v>
      </c>
      <c r="E12" s="651" t="str">
        <f>+"до 31. марта "&amp;'Poc. strana'!$C$19+1</f>
        <v>до 31. марта 2018</v>
      </c>
      <c r="F12" s="653" t="s">
        <v>457</v>
      </c>
      <c r="G12" s="647"/>
    </row>
    <row r="13" spans="1:7" ht="35.25" customHeight="1">
      <c r="A13" s="647"/>
      <c r="B13" s="654">
        <v>2</v>
      </c>
      <c r="C13" s="655" t="s">
        <v>467</v>
      </c>
      <c r="D13" s="656" t="s">
        <v>458</v>
      </c>
      <c r="E13" s="651" t="str">
        <f>+"до 31. марта "&amp;'Poc. strana'!$C$19+1</f>
        <v>до 31. марта 2018</v>
      </c>
      <c r="F13" s="657" t="s">
        <v>457</v>
      </c>
      <c r="G13" s="647"/>
    </row>
    <row r="14" spans="1:7" ht="24" customHeight="1">
      <c r="A14" s="647"/>
      <c r="B14" s="654">
        <v>3</v>
      </c>
      <c r="C14" s="655" t="s">
        <v>468</v>
      </c>
      <c r="D14" s="656" t="s">
        <v>459</v>
      </c>
      <c r="E14" s="651" t="str">
        <f>+"до 31. марта "&amp;'Poc. strana'!$C$19+1</f>
        <v>до 31. марта 2018</v>
      </c>
      <c r="F14" s="657" t="s">
        <v>457</v>
      </c>
      <c r="G14" s="647"/>
    </row>
    <row r="15" spans="1:7" ht="23.25" customHeight="1">
      <c r="A15" s="647"/>
      <c r="B15" s="654">
        <v>4</v>
      </c>
      <c r="C15" s="655" t="s">
        <v>469</v>
      </c>
      <c r="D15" s="656" t="s">
        <v>460</v>
      </c>
      <c r="E15" s="651" t="str">
        <f>+"до 31. марта "&amp;'Poc. strana'!$C$19+1</f>
        <v>до 31. марта 2018</v>
      </c>
      <c r="F15" s="657" t="s">
        <v>457</v>
      </c>
      <c r="G15" s="647"/>
    </row>
    <row r="16" spans="1:7" ht="24" customHeight="1">
      <c r="A16" s="647"/>
      <c r="B16" s="654">
        <v>5</v>
      </c>
      <c r="C16" s="655" t="s">
        <v>470</v>
      </c>
      <c r="D16" s="656" t="s">
        <v>461</v>
      </c>
      <c r="E16" s="651" t="str">
        <f>+"до 31. марта "&amp;'Poc. strana'!$C$19+1</f>
        <v>до 31. марта 2018</v>
      </c>
      <c r="F16" s="657" t="s">
        <v>457</v>
      </c>
      <c r="G16" s="647"/>
    </row>
    <row r="17" spans="1:7" ht="24" customHeight="1">
      <c r="A17" s="647"/>
      <c r="B17" s="654">
        <v>6</v>
      </c>
      <c r="C17" s="655" t="s">
        <v>471</v>
      </c>
      <c r="D17" s="658" t="s">
        <v>462</v>
      </c>
      <c r="E17" s="651" t="str">
        <f>+"до 31. марта "&amp;'Poc. strana'!$C$19+1</f>
        <v>до 31. марта 2018</v>
      </c>
      <c r="F17" s="657" t="s">
        <v>457</v>
      </c>
      <c r="G17" s="647"/>
    </row>
    <row r="18" spans="1:7" ht="24" customHeight="1">
      <c r="A18" s="647"/>
      <c r="B18" s="659" t="s">
        <v>3</v>
      </c>
      <c r="C18" s="655" t="s">
        <v>472</v>
      </c>
      <c r="D18" s="658" t="s">
        <v>473</v>
      </c>
      <c r="E18" s="651" t="str">
        <f>+"до 31. марта "&amp;'Poc. strana'!$C$19+1</f>
        <v>до 31. марта 2018</v>
      </c>
      <c r="F18" s="657" t="s">
        <v>457</v>
      </c>
      <c r="G18" s="647"/>
    </row>
    <row r="19" spans="1:7" ht="24" customHeight="1">
      <c r="A19" s="647"/>
      <c r="B19" s="659" t="s">
        <v>57</v>
      </c>
      <c r="C19" s="655" t="s">
        <v>474</v>
      </c>
      <c r="D19" s="658" t="s">
        <v>463</v>
      </c>
      <c r="E19" s="651" t="str">
        <f>+"до 31. марта "&amp;'Poc. strana'!$C$19+1</f>
        <v>до 31. марта 2018</v>
      </c>
      <c r="F19" s="657" t="s">
        <v>457</v>
      </c>
      <c r="G19" s="647"/>
    </row>
    <row r="20" spans="1:7" ht="24" customHeight="1">
      <c r="A20" s="647"/>
      <c r="B20" s="654">
        <v>9</v>
      </c>
      <c r="C20" s="655" t="s">
        <v>475</v>
      </c>
      <c r="D20" s="658" t="s">
        <v>464</v>
      </c>
      <c r="E20" s="651" t="str">
        <f>+"до 31. марта "&amp;'Poc. strana'!$C$19+1</f>
        <v>до 31. марта 2018</v>
      </c>
      <c r="F20" s="657" t="s">
        <v>457</v>
      </c>
      <c r="G20" s="647"/>
    </row>
    <row r="21" spans="1:7" ht="24" customHeight="1">
      <c r="A21" s="647"/>
      <c r="B21" s="654">
        <v>10</v>
      </c>
      <c r="C21" s="655" t="s">
        <v>476</v>
      </c>
      <c r="D21" s="658" t="s">
        <v>512</v>
      </c>
      <c r="E21" s="651" t="str">
        <f>+"до 31. марта "&amp;'Poc. strana'!$C$19+1</f>
        <v>до 31. марта 2018</v>
      </c>
      <c r="F21" s="657" t="s">
        <v>457</v>
      </c>
      <c r="G21" s="647"/>
    </row>
    <row r="22" spans="1:7" ht="24" customHeight="1">
      <c r="A22" s="647"/>
      <c r="B22" s="660">
        <v>11</v>
      </c>
      <c r="C22" s="661" t="s">
        <v>477</v>
      </c>
      <c r="D22" s="656" t="s">
        <v>513</v>
      </c>
      <c r="E22" s="651" t="str">
        <f>+"до 31. марта "&amp;'Poc. strana'!$C$19+1</f>
        <v>до 31. марта 2018</v>
      </c>
      <c r="F22" s="657" t="s">
        <v>457</v>
      </c>
      <c r="G22" s="647"/>
    </row>
    <row r="23" spans="1:7" ht="24" customHeight="1" thickBot="1">
      <c r="A23" s="662"/>
      <c r="B23" s="663">
        <v>12</v>
      </c>
      <c r="C23" s="664" t="s">
        <v>478</v>
      </c>
      <c r="D23" s="665" t="s">
        <v>465</v>
      </c>
      <c r="E23" s="648" t="str">
        <f>+"до 31. марта "&amp;'Poc. strana'!$C$19+1</f>
        <v>до 31. марта 2018</v>
      </c>
      <c r="F23" s="666" t="s">
        <v>457</v>
      </c>
      <c r="G23" s="662"/>
    </row>
    <row r="24" ht="13.5" thickTop="1">
      <c r="E24" s="707"/>
    </row>
  </sheetData>
  <sheetProtection/>
  <mergeCells count="5">
    <mergeCell ref="B7:F7"/>
    <mergeCell ref="B10:B11"/>
    <mergeCell ref="C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4" r:id="rId1"/>
  <ignoredErrors>
    <ignoredError sqref="B18:B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46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141" customWidth="1"/>
    <col min="2" max="2" width="5.421875" style="141" customWidth="1"/>
    <col min="3" max="3" width="61.140625" style="141" bestFit="1" customWidth="1"/>
    <col min="4" max="4" width="10.28125" style="141" customWidth="1"/>
    <col min="5" max="5" width="13.7109375" style="141" customWidth="1"/>
    <col min="6" max="6" width="10.57421875" style="300" customWidth="1"/>
    <col min="7" max="7" width="9.7109375" style="141" customWidth="1"/>
    <col min="8" max="16384" width="9.140625" style="141" customWidth="1"/>
  </cols>
  <sheetData>
    <row r="1" spans="1:24" s="131" customFormat="1" ht="12.75">
      <c r="A1" s="131" t="s">
        <v>116</v>
      </c>
      <c r="B1" s="133"/>
      <c r="F1" s="297"/>
      <c r="W1" s="298">
        <f>+$E$11+$E$15+$E$16*$E$17-$E$21</f>
        <v>0</v>
      </c>
      <c r="X1" s="299" t="e">
        <f>+#REF!+#REF!+#REF!*#REF!+#REF!+#REF!-#REF!</f>
        <v>#REF!</v>
      </c>
    </row>
    <row r="2" spans="1:6" s="131" customFormat="1" ht="12.75">
      <c r="A2" s="138"/>
      <c r="B2" s="136"/>
      <c r="F2" s="297"/>
    </row>
    <row r="3" spans="1:63" s="131" customFormat="1" ht="17.25" customHeight="1">
      <c r="A3" s="138"/>
      <c r="B3" s="135" t="str">
        <f>+CONCATENATE('Poc. strana'!$A$15," ",'Poc. strana'!$C$15)</f>
        <v>Назив енергетског субјекта: </v>
      </c>
      <c r="C3" s="136"/>
      <c r="F3" s="29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</row>
    <row r="4" spans="1:6" s="131" customFormat="1" ht="17.25" customHeight="1">
      <c r="A4" s="138"/>
      <c r="B4" s="135" t="str">
        <f>+CONCATENATE('Poc. strana'!$A$29," ",'Poc. strana'!$C$29)</f>
        <v>Датум обраде: </v>
      </c>
      <c r="C4" s="136"/>
      <c r="F4" s="297"/>
    </row>
    <row r="5" spans="1:6" s="131" customFormat="1" ht="18.75" customHeight="1">
      <c r="A5" s="183"/>
      <c r="B5" s="135"/>
      <c r="C5" s="136"/>
      <c r="F5" s="297"/>
    </row>
    <row r="6" spans="2:5" ht="12.75">
      <c r="B6" s="828" t="s">
        <v>495</v>
      </c>
      <c r="C6" s="828"/>
      <c r="D6" s="828"/>
      <c r="E6" s="828"/>
    </row>
    <row r="7" spans="2:5" ht="12.75">
      <c r="B7" s="195"/>
      <c r="C7" s="195"/>
      <c r="D7" s="195"/>
      <c r="E7" s="195"/>
    </row>
    <row r="8" spans="2:6" ht="12.75">
      <c r="B8" s="195"/>
      <c r="C8" s="195"/>
      <c r="D8" s="195"/>
      <c r="E8" s="195"/>
      <c r="F8" s="314"/>
    </row>
    <row r="9" spans="5:7" ht="13.5" thickBot="1">
      <c r="E9" s="301" t="s">
        <v>161</v>
      </c>
      <c r="F9" s="297"/>
      <c r="G9" s="131"/>
    </row>
    <row r="10" spans="2:7" ht="81.75" customHeight="1" thickTop="1">
      <c r="B10" s="321" t="s">
        <v>7</v>
      </c>
      <c r="C10" s="322" t="s">
        <v>59</v>
      </c>
      <c r="D10" s="322" t="s">
        <v>81</v>
      </c>
      <c r="E10" s="323" t="s">
        <v>329</v>
      </c>
      <c r="F10" s="297"/>
      <c r="G10" s="316"/>
    </row>
    <row r="11" spans="2:9" ht="15.75">
      <c r="B11" s="302">
        <v>1</v>
      </c>
      <c r="C11" s="303" t="s">
        <v>480</v>
      </c>
      <c r="D11" s="304" t="s">
        <v>413</v>
      </c>
      <c r="E11" s="324">
        <f>+'3 Oper Troskovi OP'!$E$120+'3 Oper Troskovi OP'!$F$120</f>
        <v>0</v>
      </c>
      <c r="F11" s="439"/>
      <c r="G11" s="439"/>
      <c r="I11" s="300"/>
    </row>
    <row r="12" spans="2:7" ht="15.75">
      <c r="B12" s="305" t="s">
        <v>249</v>
      </c>
      <c r="C12" s="448" t="s">
        <v>236</v>
      </c>
      <c r="D12" s="256" t="s">
        <v>250</v>
      </c>
      <c r="E12" s="329">
        <f>+(E11+E15+E18)*0.009</f>
        <v>0</v>
      </c>
      <c r="F12" s="439"/>
      <c r="G12" s="439"/>
    </row>
    <row r="13" spans="2:9" ht="12.75">
      <c r="B13" s="305" t="s">
        <v>429</v>
      </c>
      <c r="C13" s="449" t="s">
        <v>331</v>
      </c>
      <c r="D13" s="256"/>
      <c r="E13" s="329">
        <f>+'3 Oper Troskovi OP'!$E$14</f>
        <v>0</v>
      </c>
      <c r="G13" s="439"/>
      <c r="I13" s="300"/>
    </row>
    <row r="14" spans="2:10" ht="15.75">
      <c r="B14" s="305" t="s">
        <v>63</v>
      </c>
      <c r="C14" s="306" t="s">
        <v>412</v>
      </c>
      <c r="D14" s="256" t="s">
        <v>162</v>
      </c>
      <c r="E14" s="329">
        <f>SUM(E11:E13)</f>
        <v>0</v>
      </c>
      <c r="F14" s="439"/>
      <c r="G14" s="439"/>
      <c r="J14" s="300"/>
    </row>
    <row r="15" spans="2:10" ht="15.75">
      <c r="B15" s="307" t="s">
        <v>71</v>
      </c>
      <c r="C15" s="308" t="s">
        <v>163</v>
      </c>
      <c r="D15" s="309" t="s">
        <v>164</v>
      </c>
      <c r="E15" s="325">
        <f>+'6 Sredstva'!$D$22</f>
        <v>0</v>
      </c>
      <c r="F15" s="439"/>
      <c r="G15" s="439"/>
      <c r="J15" s="300"/>
    </row>
    <row r="16" spans="2:7" ht="16.5" customHeight="1">
      <c r="B16" s="307" t="s">
        <v>174</v>
      </c>
      <c r="C16" s="308" t="s">
        <v>424</v>
      </c>
      <c r="D16" s="309" t="s">
        <v>166</v>
      </c>
      <c r="E16" s="326">
        <f>+'4 PPCK'!$D$17</f>
        <v>0</v>
      </c>
      <c r="F16" s="439"/>
      <c r="G16" s="439"/>
    </row>
    <row r="17" spans="2:7" ht="15.75">
      <c r="B17" s="307" t="s">
        <v>177</v>
      </c>
      <c r="C17" s="308" t="s">
        <v>167</v>
      </c>
      <c r="D17" s="309" t="s">
        <v>96</v>
      </c>
      <c r="E17" s="325">
        <f>+'6 Sredstva'!$D$20</f>
        <v>0</v>
      </c>
      <c r="F17" s="439"/>
      <c r="G17" s="439"/>
    </row>
    <row r="18" spans="2:7" ht="15" customHeight="1">
      <c r="B18" s="307" t="s">
        <v>178</v>
      </c>
      <c r="C18" s="308" t="s">
        <v>428</v>
      </c>
      <c r="D18" s="309"/>
      <c r="E18" s="325">
        <f>+E16*E17</f>
        <v>0</v>
      </c>
      <c r="F18" s="439"/>
      <c r="G18" s="439"/>
    </row>
    <row r="19" spans="2:7" ht="15.75">
      <c r="B19" s="307" t="s">
        <v>179</v>
      </c>
      <c r="C19" s="308" t="s">
        <v>120</v>
      </c>
      <c r="D19" s="309" t="s">
        <v>168</v>
      </c>
      <c r="E19" s="325">
        <f>+'7 Sistemske usluge '!$D$13</f>
        <v>0</v>
      </c>
      <c r="F19" s="439"/>
      <c r="G19" s="439"/>
    </row>
    <row r="20" spans="2:7" ht="15.75">
      <c r="B20" s="307" t="s">
        <v>180</v>
      </c>
      <c r="C20" s="310" t="s">
        <v>169</v>
      </c>
      <c r="D20" s="309" t="s">
        <v>255</v>
      </c>
      <c r="E20" s="442">
        <f>+'8 Gubici'!$R$16</f>
        <v>0</v>
      </c>
      <c r="F20" s="439"/>
      <c r="G20" s="439"/>
    </row>
    <row r="21" spans="2:9" ht="15.75">
      <c r="B21" s="307" t="s">
        <v>181</v>
      </c>
      <c r="C21" s="308" t="s">
        <v>170</v>
      </c>
      <c r="D21" s="309" t="s">
        <v>171</v>
      </c>
      <c r="E21" s="325">
        <f>+'9 Ostali Prih'!$D$23</f>
        <v>0</v>
      </c>
      <c r="F21" s="439"/>
      <c r="G21" s="439"/>
      <c r="I21" s="300"/>
    </row>
    <row r="22" spans="2:7" ht="12.75">
      <c r="B22" s="307" t="s">
        <v>430</v>
      </c>
      <c r="C22" s="82" t="s">
        <v>431</v>
      </c>
      <c r="D22" s="309"/>
      <c r="E22" s="325">
        <f>+'9 Ostali Prih'!$D$15</f>
        <v>0</v>
      </c>
      <c r="G22" s="439"/>
    </row>
    <row r="23" spans="2:7" ht="15.75" customHeight="1">
      <c r="B23" s="311" t="s">
        <v>317</v>
      </c>
      <c r="C23" s="30" t="s">
        <v>172</v>
      </c>
      <c r="D23" s="267" t="s">
        <v>173</v>
      </c>
      <c r="E23" s="327"/>
      <c r="F23" s="439"/>
      <c r="G23" s="439"/>
    </row>
    <row r="24" spans="2:8" ht="16.5" thickBot="1">
      <c r="B24" s="312">
        <v>11</v>
      </c>
      <c r="C24" s="313" t="s">
        <v>432</v>
      </c>
      <c r="D24" s="330" t="s">
        <v>277</v>
      </c>
      <c r="E24" s="443">
        <f>+E14+E15+E18+E19+E20-E21+E23</f>
        <v>0</v>
      </c>
      <c r="F24" s="439"/>
      <c r="G24" s="439"/>
      <c r="H24" s="300"/>
    </row>
    <row r="25" spans="6:7" ht="13.5" thickTop="1">
      <c r="F25"/>
      <c r="G25"/>
    </row>
    <row r="26" spans="6:7" ht="19.5" customHeight="1">
      <c r="F26" s="317"/>
      <c r="G26" s="315"/>
    </row>
    <row r="27" ht="12.75">
      <c r="E27" s="328"/>
    </row>
    <row r="28" ht="12.75">
      <c r="E28" s="300"/>
    </row>
    <row r="29" ht="12.75">
      <c r="E29" s="300"/>
    </row>
    <row r="30" spans="5:6" ht="12.75">
      <c r="E30" s="300"/>
      <c r="F30" s="141"/>
    </row>
    <row r="31" ht="12.75">
      <c r="F31" s="141"/>
    </row>
    <row r="32" ht="12.75">
      <c r="F32" s="141"/>
    </row>
    <row r="33" ht="12.75">
      <c r="F33" s="141"/>
    </row>
    <row r="34" ht="12.75">
      <c r="F34" s="141"/>
    </row>
    <row r="35" ht="12.75">
      <c r="F35" s="141"/>
    </row>
    <row r="36" ht="12.75">
      <c r="F36" s="141"/>
    </row>
    <row r="37" ht="12.75">
      <c r="F37" s="141"/>
    </row>
    <row r="38" ht="12.75">
      <c r="F38" s="141"/>
    </row>
    <row r="39" ht="12.75">
      <c r="F39" s="141"/>
    </row>
    <row r="40" ht="12.75">
      <c r="F40" s="141"/>
    </row>
    <row r="41" ht="12.75">
      <c r="F41" s="141"/>
    </row>
    <row r="42" ht="12.75">
      <c r="F42" s="141"/>
    </row>
    <row r="43" ht="12.75">
      <c r="F43" s="141"/>
    </row>
    <row r="44" ht="12.75">
      <c r="F44" s="141"/>
    </row>
    <row r="45" ht="12.75">
      <c r="F45" s="141"/>
    </row>
    <row r="46" spans="2:7" ht="12.75">
      <c r="B46" s="446"/>
      <c r="C46" s="446"/>
      <c r="D46" s="446"/>
      <c r="E46" s="446"/>
      <c r="F46" s="446"/>
      <c r="G46" s="446"/>
    </row>
  </sheetData>
  <sheetProtection selectLockedCells="1"/>
  <mergeCells count="1">
    <mergeCell ref="B6:E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&amp;RСтрана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M28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.8515625" style="190" customWidth="1"/>
    <col min="2" max="2" width="10.57421875" style="200" customWidth="1"/>
    <col min="3" max="3" width="60.28125" style="233" customWidth="1"/>
    <col min="4" max="4" width="22.00390625" style="190" customWidth="1"/>
    <col min="5" max="7" width="15.8515625" style="190" customWidth="1"/>
    <col min="8" max="8" width="15.7109375" style="190" customWidth="1"/>
    <col min="9" max="16384" width="9.140625" style="190" customWidth="1"/>
  </cols>
  <sheetData>
    <row r="1" spans="1:7" s="181" customFormat="1" ht="12.75">
      <c r="A1" s="22" t="s">
        <v>116</v>
      </c>
      <c r="B1" s="17"/>
      <c r="C1" s="182"/>
      <c r="D1" s="182"/>
      <c r="E1" s="182"/>
      <c r="F1" s="182"/>
      <c r="G1" s="182"/>
    </row>
    <row r="2" spans="1:7" s="181" customFormat="1" ht="12.75">
      <c r="A2" s="7"/>
      <c r="B2" s="8"/>
      <c r="C2" s="198"/>
      <c r="D2" s="198"/>
      <c r="E2" s="198"/>
      <c r="F2" s="198"/>
      <c r="G2" s="198"/>
    </row>
    <row r="3" spans="1:7" s="181" customFormat="1" ht="12.75">
      <c r="A3" s="7"/>
      <c r="B3" s="135" t="str">
        <f>+CONCATENATE('Poc. strana'!$A$15," ",'Poc. strana'!$C$15)</f>
        <v>Назив енергетског субјекта: </v>
      </c>
      <c r="C3" s="182"/>
      <c r="D3" s="182"/>
      <c r="E3" s="182"/>
      <c r="F3" s="182"/>
      <c r="G3" s="182"/>
    </row>
    <row r="4" spans="1:7" s="181" customFormat="1" ht="12.75">
      <c r="A4" s="7"/>
      <c r="B4" s="14" t="str">
        <f>+CONCATENATE('Poc. strana'!$A$29," ",'Poc. strana'!$C$29)</f>
        <v>Датум обраде: </v>
      </c>
      <c r="C4" s="182"/>
      <c r="D4" s="182"/>
      <c r="E4" s="182"/>
      <c r="F4" s="182"/>
      <c r="G4" s="182"/>
    </row>
    <row r="5" spans="2:7" s="181" customFormat="1" ht="12.75">
      <c r="B5" s="182"/>
      <c r="C5" s="182"/>
      <c r="D5" s="182"/>
      <c r="E5" s="182"/>
      <c r="F5" s="182"/>
      <c r="G5" s="182"/>
    </row>
    <row r="6" spans="1:65" s="141" customFormat="1" ht="19.5" customHeight="1">
      <c r="A6" s="135"/>
      <c r="B6" s="140"/>
      <c r="C6" s="18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</row>
    <row r="7" spans="2:8" ht="12.75">
      <c r="B7" s="829" t="s">
        <v>314</v>
      </c>
      <c r="C7" s="830"/>
      <c r="D7" s="830"/>
      <c r="E7" s="830"/>
      <c r="F7" s="831"/>
      <c r="G7" s="831"/>
      <c r="H7" s="831"/>
    </row>
    <row r="8" spans="2:8" ht="12.75">
      <c r="B8" s="191"/>
      <c r="C8" s="191"/>
      <c r="D8" s="191"/>
      <c r="E8" s="191"/>
      <c r="F8" s="192"/>
      <c r="G8" s="192"/>
      <c r="H8" s="192"/>
    </row>
    <row r="9" spans="3:8" ht="13.5" thickBot="1">
      <c r="C9" s="201"/>
      <c r="D9" s="202"/>
      <c r="E9" s="202"/>
      <c r="F9" s="191"/>
      <c r="H9" s="203" t="s">
        <v>31</v>
      </c>
    </row>
    <row r="10" spans="2:8" s="143" customFormat="1" ht="64.5" thickTop="1">
      <c r="B10" s="204" t="s">
        <v>7</v>
      </c>
      <c r="C10" s="197" t="s">
        <v>59</v>
      </c>
      <c r="D10" s="421" t="s">
        <v>53</v>
      </c>
      <c r="E10" s="197" t="s">
        <v>329</v>
      </c>
      <c r="F10" s="427" t="s">
        <v>273</v>
      </c>
      <c r="G10" s="422" t="s">
        <v>276</v>
      </c>
      <c r="H10" s="423" t="s">
        <v>52</v>
      </c>
    </row>
    <row r="11" spans="2:8" s="143" customFormat="1" ht="12.75">
      <c r="B11" s="206" t="s">
        <v>11</v>
      </c>
      <c r="C11" s="207" t="s">
        <v>415</v>
      </c>
      <c r="D11" s="71"/>
      <c r="E11" s="424"/>
      <c r="F11" s="425"/>
      <c r="G11" s="425"/>
      <c r="H11" s="426"/>
    </row>
    <row r="12" spans="2:8" ht="12.75">
      <c r="B12" s="414" t="s">
        <v>60</v>
      </c>
      <c r="C12" s="416" t="s">
        <v>331</v>
      </c>
      <c r="D12" s="120"/>
      <c r="E12" s="120"/>
      <c r="F12" s="120"/>
      <c r="G12" s="120"/>
      <c r="H12" s="121"/>
    </row>
    <row r="13" spans="2:8" ht="12.75">
      <c r="B13" s="147" t="s">
        <v>63</v>
      </c>
      <c r="C13" s="415" t="s">
        <v>17</v>
      </c>
      <c r="D13" s="150"/>
      <c r="E13" s="271"/>
      <c r="F13" s="271"/>
      <c r="G13" s="271"/>
      <c r="H13" s="209"/>
    </row>
    <row r="14" spans="2:8" ht="12.75">
      <c r="B14" s="152" t="s">
        <v>37</v>
      </c>
      <c r="C14" s="154" t="s">
        <v>61</v>
      </c>
      <c r="D14" s="155"/>
      <c r="E14" s="272"/>
      <c r="F14" s="272"/>
      <c r="G14" s="272"/>
      <c r="H14" s="210"/>
    </row>
    <row r="15" spans="2:8" ht="12.75">
      <c r="B15" s="152" t="s">
        <v>335</v>
      </c>
      <c r="C15" s="154" t="s">
        <v>182</v>
      </c>
      <c r="D15" s="155"/>
      <c r="E15" s="272"/>
      <c r="F15" s="272"/>
      <c r="G15" s="272"/>
      <c r="H15" s="210"/>
    </row>
    <row r="16" spans="2:8" ht="12.75">
      <c r="B16" s="158" t="s">
        <v>336</v>
      </c>
      <c r="C16" s="160" t="s">
        <v>183</v>
      </c>
      <c r="D16" s="161"/>
      <c r="E16" s="273"/>
      <c r="F16" s="273"/>
      <c r="G16" s="273"/>
      <c r="H16" s="210"/>
    </row>
    <row r="17" spans="2:8" ht="12.75">
      <c r="B17" s="158" t="s">
        <v>337</v>
      </c>
      <c r="C17" s="160" t="s">
        <v>184</v>
      </c>
      <c r="D17" s="184"/>
      <c r="E17" s="274"/>
      <c r="F17" s="274"/>
      <c r="G17" s="274"/>
      <c r="H17" s="210">
        <f aca="true" t="shared" si="0" ref="H17:H53">SUM(E17:G17)</f>
        <v>0</v>
      </c>
    </row>
    <row r="18" spans="2:8" ht="12.75">
      <c r="B18" s="158" t="s">
        <v>338</v>
      </c>
      <c r="C18" s="160" t="s">
        <v>185</v>
      </c>
      <c r="D18" s="184"/>
      <c r="E18" s="274"/>
      <c r="F18" s="274"/>
      <c r="G18" s="274"/>
      <c r="H18" s="210">
        <f t="shared" si="0"/>
        <v>0</v>
      </c>
    </row>
    <row r="19" spans="2:8" ht="12.75">
      <c r="B19" s="158" t="s">
        <v>339</v>
      </c>
      <c r="C19" s="160" t="s">
        <v>186</v>
      </c>
      <c r="D19" s="161"/>
      <c r="E19" s="273"/>
      <c r="F19" s="273"/>
      <c r="G19" s="273"/>
      <c r="H19" s="210">
        <f t="shared" si="0"/>
        <v>0</v>
      </c>
    </row>
    <row r="20" spans="2:8" ht="12.75">
      <c r="B20" s="158" t="s">
        <v>340</v>
      </c>
      <c r="C20" s="160" t="str">
        <f>+C17</f>
        <v>Текуће одржавање</v>
      </c>
      <c r="D20" s="184"/>
      <c r="E20" s="274"/>
      <c r="F20" s="274"/>
      <c r="G20" s="274"/>
      <c r="H20" s="210">
        <f t="shared" si="0"/>
        <v>0</v>
      </c>
    </row>
    <row r="21" spans="2:8" ht="12.75">
      <c r="B21" s="158" t="s">
        <v>341</v>
      </c>
      <c r="C21" s="160" t="str">
        <f>+C18</f>
        <v>Инвестиционо одржавање</v>
      </c>
      <c r="D21" s="184"/>
      <c r="E21" s="274"/>
      <c r="F21" s="274"/>
      <c r="G21" s="274"/>
      <c r="H21" s="210">
        <f t="shared" si="0"/>
        <v>0</v>
      </c>
    </row>
    <row r="22" spans="2:8" ht="12.75">
      <c r="B22" s="158" t="s">
        <v>342</v>
      </c>
      <c r="C22" s="160" t="s">
        <v>187</v>
      </c>
      <c r="D22" s="184"/>
      <c r="E22" s="274"/>
      <c r="F22" s="274"/>
      <c r="G22" s="274"/>
      <c r="H22" s="210">
        <f t="shared" si="0"/>
        <v>0</v>
      </c>
    </row>
    <row r="23" spans="2:8" ht="12.75">
      <c r="B23" s="158" t="s">
        <v>343</v>
      </c>
      <c r="C23" s="160" t="s">
        <v>188</v>
      </c>
      <c r="D23" s="184"/>
      <c r="E23" s="274"/>
      <c r="F23" s="274"/>
      <c r="G23" s="274"/>
      <c r="H23" s="210">
        <f t="shared" si="0"/>
        <v>0</v>
      </c>
    </row>
    <row r="24" spans="2:8" ht="12.75">
      <c r="B24" s="158" t="s">
        <v>344</v>
      </c>
      <c r="C24" s="160" t="s">
        <v>189</v>
      </c>
      <c r="D24" s="161"/>
      <c r="E24" s="273"/>
      <c r="F24" s="273"/>
      <c r="G24" s="273"/>
      <c r="H24" s="210">
        <f t="shared" si="0"/>
        <v>0</v>
      </c>
    </row>
    <row r="25" spans="2:8" ht="12.75">
      <c r="B25" s="158" t="s">
        <v>345</v>
      </c>
      <c r="C25" s="160" t="s">
        <v>190</v>
      </c>
      <c r="D25" s="184"/>
      <c r="E25" s="274"/>
      <c r="F25" s="274"/>
      <c r="G25" s="274"/>
      <c r="H25" s="210">
        <f t="shared" si="0"/>
        <v>0</v>
      </c>
    </row>
    <row r="26" spans="2:8" ht="12.75">
      <c r="B26" s="158" t="s">
        <v>346</v>
      </c>
      <c r="C26" s="160" t="s">
        <v>191</v>
      </c>
      <c r="D26" s="184"/>
      <c r="E26" s="274"/>
      <c r="F26" s="274"/>
      <c r="G26" s="274"/>
      <c r="H26" s="210">
        <f t="shared" si="0"/>
        <v>0</v>
      </c>
    </row>
    <row r="27" spans="2:8" ht="12.75">
      <c r="B27" s="158" t="s">
        <v>347</v>
      </c>
      <c r="C27" s="160" t="s">
        <v>192</v>
      </c>
      <c r="D27" s="184"/>
      <c r="E27" s="274"/>
      <c r="F27" s="274"/>
      <c r="G27" s="274"/>
      <c r="H27" s="210">
        <f t="shared" si="0"/>
        <v>0</v>
      </c>
    </row>
    <row r="28" spans="2:8" ht="12.75">
      <c r="B28" s="158" t="s">
        <v>348</v>
      </c>
      <c r="C28" s="160" t="s">
        <v>193</v>
      </c>
      <c r="D28" s="184"/>
      <c r="E28" s="274"/>
      <c r="F28" s="274"/>
      <c r="G28" s="274"/>
      <c r="H28" s="210">
        <f t="shared" si="0"/>
        <v>0</v>
      </c>
    </row>
    <row r="29" spans="2:8" ht="12.75">
      <c r="B29" s="158" t="s">
        <v>349</v>
      </c>
      <c r="C29" s="160" t="s">
        <v>194</v>
      </c>
      <c r="D29" s="184"/>
      <c r="E29" s="274"/>
      <c r="F29" s="274"/>
      <c r="G29" s="274"/>
      <c r="H29" s="210">
        <f t="shared" si="0"/>
        <v>0</v>
      </c>
    </row>
    <row r="30" spans="2:8" ht="12.75">
      <c r="B30" s="158" t="s">
        <v>350</v>
      </c>
      <c r="C30" s="160" t="s">
        <v>195</v>
      </c>
      <c r="D30" s="184"/>
      <c r="E30" s="274"/>
      <c r="F30" s="274"/>
      <c r="G30" s="274"/>
      <c r="H30" s="210">
        <f t="shared" si="0"/>
        <v>0</v>
      </c>
    </row>
    <row r="31" spans="2:8" ht="12.75">
      <c r="B31" s="162" t="s">
        <v>38</v>
      </c>
      <c r="C31" s="164" t="s">
        <v>62</v>
      </c>
      <c r="D31" s="185"/>
      <c r="E31" s="274"/>
      <c r="F31" s="275"/>
      <c r="G31" s="275"/>
      <c r="H31" s="210">
        <f t="shared" si="0"/>
        <v>0</v>
      </c>
    </row>
    <row r="32" spans="2:8" ht="12.75">
      <c r="B32" s="158" t="s">
        <v>39</v>
      </c>
      <c r="C32" s="160" t="s">
        <v>18</v>
      </c>
      <c r="D32" s="161"/>
      <c r="E32" s="273"/>
      <c r="F32" s="273"/>
      <c r="G32" s="273"/>
      <c r="H32" s="210">
        <f t="shared" si="0"/>
        <v>0</v>
      </c>
    </row>
    <row r="33" spans="2:8" ht="12.75">
      <c r="B33" s="152" t="s">
        <v>351</v>
      </c>
      <c r="C33" s="166" t="s">
        <v>333</v>
      </c>
      <c r="D33" s="252"/>
      <c r="E33" s="288"/>
      <c r="F33" s="641"/>
      <c r="G33" s="641"/>
      <c r="H33" s="210">
        <f t="shared" si="0"/>
        <v>0</v>
      </c>
    </row>
    <row r="34" spans="2:8" ht="12.75">
      <c r="B34" s="152" t="s">
        <v>445</v>
      </c>
      <c r="C34" s="166" t="s">
        <v>447</v>
      </c>
      <c r="D34" s="186"/>
      <c r="E34" s="274"/>
      <c r="F34" s="276"/>
      <c r="G34" s="276"/>
      <c r="H34" s="210">
        <f t="shared" si="0"/>
        <v>0</v>
      </c>
    </row>
    <row r="35" spans="2:8" ht="25.5">
      <c r="B35" s="152" t="s">
        <v>446</v>
      </c>
      <c r="C35" s="640" t="s">
        <v>448</v>
      </c>
      <c r="D35" s="186"/>
      <c r="E35" s="274"/>
      <c r="F35" s="276"/>
      <c r="G35" s="276"/>
      <c r="H35" s="210">
        <f t="shared" si="0"/>
        <v>0</v>
      </c>
    </row>
    <row r="36" spans="2:8" ht="12.75">
      <c r="B36" s="152" t="s">
        <v>352</v>
      </c>
      <c r="C36" s="166" t="s">
        <v>334</v>
      </c>
      <c r="D36" s="418"/>
      <c r="E36" s="429"/>
      <c r="F36" s="428"/>
      <c r="G36" s="428"/>
      <c r="H36" s="210"/>
    </row>
    <row r="37" spans="2:8" ht="12.75">
      <c r="B37" s="158" t="s">
        <v>353</v>
      </c>
      <c r="C37" s="167" t="s">
        <v>196</v>
      </c>
      <c r="D37" s="161"/>
      <c r="E37" s="273"/>
      <c r="F37" s="273"/>
      <c r="G37" s="273"/>
      <c r="H37" s="210">
        <f t="shared" si="0"/>
        <v>0</v>
      </c>
    </row>
    <row r="38" spans="2:8" ht="12.75">
      <c r="B38" s="158" t="s">
        <v>354</v>
      </c>
      <c r="C38" s="167" t="s">
        <v>197</v>
      </c>
      <c r="D38" s="185"/>
      <c r="E38" s="274"/>
      <c r="F38" s="275"/>
      <c r="G38" s="275"/>
      <c r="H38" s="210">
        <f t="shared" si="0"/>
        <v>0</v>
      </c>
    </row>
    <row r="39" spans="2:8" ht="12.75">
      <c r="B39" s="162" t="s">
        <v>355</v>
      </c>
      <c r="C39" s="167" t="s">
        <v>198</v>
      </c>
      <c r="D39" s="185"/>
      <c r="E39" s="274"/>
      <c r="F39" s="275"/>
      <c r="G39" s="275"/>
      <c r="H39" s="210">
        <f t="shared" si="0"/>
        <v>0</v>
      </c>
    </row>
    <row r="40" spans="2:8" ht="12.75">
      <c r="B40" s="158" t="s">
        <v>356</v>
      </c>
      <c r="C40" s="167" t="s">
        <v>199</v>
      </c>
      <c r="D40" s="184"/>
      <c r="E40" s="274"/>
      <c r="F40" s="275"/>
      <c r="G40" s="275"/>
      <c r="H40" s="210">
        <f t="shared" si="0"/>
        <v>0</v>
      </c>
    </row>
    <row r="41" spans="2:8" ht="12.75">
      <c r="B41" s="162" t="s">
        <v>357</v>
      </c>
      <c r="C41" s="167" t="s">
        <v>200</v>
      </c>
      <c r="D41" s="185"/>
      <c r="E41" s="274"/>
      <c r="F41" s="275"/>
      <c r="G41" s="275"/>
      <c r="H41" s="210">
        <f t="shared" si="0"/>
        <v>0</v>
      </c>
    </row>
    <row r="42" spans="2:8" ht="12.75">
      <c r="B42" s="158" t="s">
        <v>358</v>
      </c>
      <c r="C42" s="168" t="s">
        <v>201</v>
      </c>
      <c r="D42" s="185"/>
      <c r="E42" s="274"/>
      <c r="F42" s="275"/>
      <c r="G42" s="275"/>
      <c r="H42" s="210">
        <f t="shared" si="0"/>
        <v>0</v>
      </c>
    </row>
    <row r="43" spans="2:8" ht="12.75">
      <c r="B43" s="162" t="s">
        <v>359</v>
      </c>
      <c r="C43" s="168" t="s">
        <v>202</v>
      </c>
      <c r="D43" s="185"/>
      <c r="E43" s="274"/>
      <c r="F43" s="275"/>
      <c r="G43" s="275"/>
      <c r="H43" s="210">
        <f t="shared" si="0"/>
        <v>0</v>
      </c>
    </row>
    <row r="44" spans="2:8" ht="12.75">
      <c r="B44" s="162" t="s">
        <v>360</v>
      </c>
      <c r="C44" s="171" t="s">
        <v>153</v>
      </c>
      <c r="D44" s="184"/>
      <c r="E44" s="274"/>
      <c r="F44" s="275"/>
      <c r="G44" s="275"/>
      <c r="H44" s="211">
        <f t="shared" si="0"/>
        <v>0</v>
      </c>
    </row>
    <row r="45" spans="2:8" ht="12.75">
      <c r="B45" s="158" t="s">
        <v>47</v>
      </c>
      <c r="C45" s="673" t="s">
        <v>481</v>
      </c>
      <c r="D45" s="185"/>
      <c r="E45" s="274"/>
      <c r="F45" s="275"/>
      <c r="G45" s="275"/>
      <c r="H45" s="642">
        <f t="shared" si="0"/>
        <v>0</v>
      </c>
    </row>
    <row r="46" spans="2:8" ht="12.75">
      <c r="B46" s="169" t="s">
        <v>483</v>
      </c>
      <c r="C46" s="674" t="s">
        <v>482</v>
      </c>
      <c r="D46" s="184"/>
      <c r="E46" s="274"/>
      <c r="F46" s="275"/>
      <c r="G46" s="275"/>
      <c r="H46" s="211">
        <f t="shared" si="0"/>
        <v>0</v>
      </c>
    </row>
    <row r="47" spans="2:8" ht="12.75">
      <c r="B47" s="147" t="s">
        <v>71</v>
      </c>
      <c r="C47" s="172" t="s">
        <v>19</v>
      </c>
      <c r="D47" s="150"/>
      <c r="E47" s="271"/>
      <c r="F47" s="271"/>
      <c r="G47" s="271"/>
      <c r="H47" s="209">
        <f t="shared" si="0"/>
        <v>0</v>
      </c>
    </row>
    <row r="48" spans="2:8" ht="12.75">
      <c r="B48" s="152" t="s">
        <v>41</v>
      </c>
      <c r="C48" s="154" t="s">
        <v>64</v>
      </c>
      <c r="D48" s="184"/>
      <c r="E48" s="274"/>
      <c r="F48" s="276"/>
      <c r="G48" s="276"/>
      <c r="H48" s="210">
        <f t="shared" si="0"/>
        <v>0</v>
      </c>
    </row>
    <row r="49" spans="2:8" ht="12.75" customHeight="1">
      <c r="B49" s="158" t="s">
        <v>42</v>
      </c>
      <c r="C49" s="160" t="s">
        <v>65</v>
      </c>
      <c r="D49" s="184"/>
      <c r="E49" s="274"/>
      <c r="F49" s="274"/>
      <c r="G49" s="274"/>
      <c r="H49" s="210">
        <f t="shared" si="0"/>
        <v>0</v>
      </c>
    </row>
    <row r="50" spans="2:8" ht="12.75">
      <c r="B50" s="158" t="s">
        <v>40</v>
      </c>
      <c r="C50" s="160" t="s">
        <v>66</v>
      </c>
      <c r="D50" s="184"/>
      <c r="E50" s="274"/>
      <c r="F50" s="274"/>
      <c r="G50" s="274"/>
      <c r="H50" s="210">
        <f t="shared" si="0"/>
        <v>0</v>
      </c>
    </row>
    <row r="51" spans="2:8" ht="12.75">
      <c r="B51" s="158" t="s">
        <v>43</v>
      </c>
      <c r="C51" s="160" t="s">
        <v>67</v>
      </c>
      <c r="D51" s="184"/>
      <c r="E51" s="274"/>
      <c r="F51" s="274"/>
      <c r="G51" s="274"/>
      <c r="H51" s="210">
        <f t="shared" si="0"/>
        <v>0</v>
      </c>
    </row>
    <row r="52" spans="2:8" ht="12.75">
      <c r="B52" s="158" t="s">
        <v>44</v>
      </c>
      <c r="C52" s="160" t="s">
        <v>68</v>
      </c>
      <c r="D52" s="184"/>
      <c r="E52" s="274"/>
      <c r="F52" s="274"/>
      <c r="G52" s="274"/>
      <c r="H52" s="210">
        <f t="shared" si="0"/>
        <v>0</v>
      </c>
    </row>
    <row r="53" spans="2:8" ht="12.75">
      <c r="B53" s="158" t="s">
        <v>49</v>
      </c>
      <c r="C53" s="160" t="s">
        <v>69</v>
      </c>
      <c r="D53" s="184"/>
      <c r="E53" s="274"/>
      <c r="F53" s="274"/>
      <c r="G53" s="274"/>
      <c r="H53" s="210">
        <f t="shared" si="0"/>
        <v>0</v>
      </c>
    </row>
    <row r="54" spans="2:8" ht="12.75">
      <c r="B54" s="158" t="s">
        <v>50</v>
      </c>
      <c r="C54" s="160" t="s">
        <v>97</v>
      </c>
      <c r="D54" s="184"/>
      <c r="E54" s="274"/>
      <c r="F54" s="274"/>
      <c r="G54" s="274"/>
      <c r="H54" s="210">
        <f aca="true" t="shared" si="1" ref="H54:H87">SUM(E54:G54)</f>
        <v>0</v>
      </c>
    </row>
    <row r="55" spans="2:8" ht="12.75">
      <c r="B55" s="158" t="s">
        <v>51</v>
      </c>
      <c r="C55" s="160" t="s">
        <v>70</v>
      </c>
      <c r="D55" s="249"/>
      <c r="E55" s="288"/>
      <c r="F55" s="273"/>
      <c r="G55" s="273"/>
      <c r="H55" s="210">
        <f t="shared" si="1"/>
        <v>0</v>
      </c>
    </row>
    <row r="56" spans="2:8" ht="12.75">
      <c r="B56" s="158" t="s">
        <v>361</v>
      </c>
      <c r="C56" s="160" t="s">
        <v>203</v>
      </c>
      <c r="D56" s="184"/>
      <c r="E56" s="274"/>
      <c r="F56" s="274"/>
      <c r="G56" s="274"/>
      <c r="H56" s="210">
        <f t="shared" si="1"/>
        <v>0</v>
      </c>
    </row>
    <row r="57" spans="2:8" ht="12.75">
      <c r="B57" s="158" t="s">
        <v>362</v>
      </c>
      <c r="C57" s="160" t="s">
        <v>204</v>
      </c>
      <c r="D57" s="184"/>
      <c r="E57" s="274"/>
      <c r="F57" s="274"/>
      <c r="G57" s="274"/>
      <c r="H57" s="210">
        <f t="shared" si="1"/>
        <v>0</v>
      </c>
    </row>
    <row r="58" spans="2:8" ht="12.75">
      <c r="B58" s="158" t="s">
        <v>363</v>
      </c>
      <c r="C58" s="160" t="s">
        <v>205</v>
      </c>
      <c r="D58" s="184"/>
      <c r="E58" s="274"/>
      <c r="F58" s="274"/>
      <c r="G58" s="274"/>
      <c r="H58" s="210">
        <f t="shared" si="1"/>
        <v>0</v>
      </c>
    </row>
    <row r="59" spans="2:8" ht="12.75">
      <c r="B59" s="158" t="s">
        <v>364</v>
      </c>
      <c r="C59" s="160" t="s">
        <v>206</v>
      </c>
      <c r="D59" s="184"/>
      <c r="E59" s="274"/>
      <c r="F59" s="274"/>
      <c r="G59" s="274"/>
      <c r="H59" s="210">
        <f t="shared" si="1"/>
        <v>0</v>
      </c>
    </row>
    <row r="60" spans="2:8" ht="12.75">
      <c r="B60" s="158" t="s">
        <v>365</v>
      </c>
      <c r="C60" s="160" t="s">
        <v>207</v>
      </c>
      <c r="D60" s="184"/>
      <c r="E60" s="274"/>
      <c r="F60" s="274"/>
      <c r="G60" s="274"/>
      <c r="H60" s="210">
        <f t="shared" si="1"/>
        <v>0</v>
      </c>
    </row>
    <row r="61" spans="2:8" ht="12.75">
      <c r="B61" s="158" t="s">
        <v>366</v>
      </c>
      <c r="C61" s="160" t="s">
        <v>208</v>
      </c>
      <c r="D61" s="184"/>
      <c r="E61" s="274"/>
      <c r="F61" s="274"/>
      <c r="G61" s="274"/>
      <c r="H61" s="210">
        <f t="shared" si="1"/>
        <v>0</v>
      </c>
    </row>
    <row r="62" spans="2:8" ht="12.75">
      <c r="B62" s="158" t="s">
        <v>367</v>
      </c>
      <c r="C62" s="160" t="s">
        <v>209</v>
      </c>
      <c r="D62" s="184"/>
      <c r="E62" s="274"/>
      <c r="F62" s="274"/>
      <c r="G62" s="274"/>
      <c r="H62" s="210">
        <f t="shared" si="1"/>
        <v>0</v>
      </c>
    </row>
    <row r="63" spans="2:8" ht="12.75">
      <c r="B63" s="158" t="s">
        <v>368</v>
      </c>
      <c r="C63" s="160" t="s">
        <v>210</v>
      </c>
      <c r="D63" s="184"/>
      <c r="E63" s="274"/>
      <c r="F63" s="274"/>
      <c r="G63" s="274"/>
      <c r="H63" s="210">
        <f t="shared" si="1"/>
        <v>0</v>
      </c>
    </row>
    <row r="64" spans="2:8" ht="12.75">
      <c r="B64" s="158" t="s">
        <v>369</v>
      </c>
      <c r="C64" s="160" t="s">
        <v>211</v>
      </c>
      <c r="D64" s="184"/>
      <c r="E64" s="274"/>
      <c r="F64" s="274"/>
      <c r="G64" s="274"/>
      <c r="H64" s="210">
        <f t="shared" si="1"/>
        <v>0</v>
      </c>
    </row>
    <row r="65" spans="2:8" ht="12.75">
      <c r="B65" s="158" t="s">
        <v>370</v>
      </c>
      <c r="C65" s="173" t="s">
        <v>212</v>
      </c>
      <c r="D65" s="184"/>
      <c r="E65" s="274"/>
      <c r="F65" s="277"/>
      <c r="G65" s="277"/>
      <c r="H65" s="211">
        <f t="shared" si="1"/>
        <v>0</v>
      </c>
    </row>
    <row r="66" spans="2:8" ht="12.75">
      <c r="B66" s="147" t="s">
        <v>174</v>
      </c>
      <c r="C66" s="172" t="s">
        <v>20</v>
      </c>
      <c r="D66" s="150"/>
      <c r="E66" s="271"/>
      <c r="F66" s="271"/>
      <c r="G66" s="271"/>
      <c r="H66" s="209">
        <f t="shared" si="1"/>
        <v>0</v>
      </c>
    </row>
    <row r="67" spans="2:8" ht="12.75">
      <c r="B67" s="152" t="s">
        <v>117</v>
      </c>
      <c r="C67" s="154" t="s">
        <v>72</v>
      </c>
      <c r="D67" s="186"/>
      <c r="E67" s="274"/>
      <c r="F67" s="276"/>
      <c r="G67" s="276"/>
      <c r="H67" s="210">
        <f t="shared" si="1"/>
        <v>0</v>
      </c>
    </row>
    <row r="68" spans="2:8" ht="12.75">
      <c r="B68" s="158" t="s">
        <v>118</v>
      </c>
      <c r="C68" s="160" t="s">
        <v>22</v>
      </c>
      <c r="D68" s="161"/>
      <c r="E68" s="273"/>
      <c r="F68" s="273"/>
      <c r="G68" s="273"/>
      <c r="H68" s="210">
        <f t="shared" si="1"/>
        <v>0</v>
      </c>
    </row>
    <row r="69" spans="2:8" ht="12.75">
      <c r="B69" s="158" t="s">
        <v>371</v>
      </c>
      <c r="C69" s="160" t="s">
        <v>213</v>
      </c>
      <c r="D69" s="184"/>
      <c r="E69" s="274"/>
      <c r="F69" s="274"/>
      <c r="G69" s="274"/>
      <c r="H69" s="210">
        <f t="shared" si="1"/>
        <v>0</v>
      </c>
    </row>
    <row r="70" spans="2:8" ht="12.75">
      <c r="B70" s="158" t="s">
        <v>372</v>
      </c>
      <c r="C70" s="160" t="s">
        <v>214</v>
      </c>
      <c r="D70" s="184"/>
      <c r="E70" s="274"/>
      <c r="F70" s="274"/>
      <c r="G70" s="274"/>
      <c r="H70" s="210">
        <f t="shared" si="1"/>
        <v>0</v>
      </c>
    </row>
    <row r="71" spans="2:8" ht="12.75">
      <c r="B71" s="158" t="s">
        <v>267</v>
      </c>
      <c r="C71" s="160" t="s">
        <v>21</v>
      </c>
      <c r="D71" s="184"/>
      <c r="E71" s="274"/>
      <c r="F71" s="274"/>
      <c r="G71" s="274"/>
      <c r="H71" s="210">
        <f t="shared" si="1"/>
        <v>0</v>
      </c>
    </row>
    <row r="72" spans="2:8" ht="12.75">
      <c r="B72" s="158" t="s">
        <v>268</v>
      </c>
      <c r="C72" s="160" t="s">
        <v>23</v>
      </c>
      <c r="D72" s="184"/>
      <c r="E72" s="274"/>
      <c r="F72" s="274"/>
      <c r="G72" s="274"/>
      <c r="H72" s="210">
        <f t="shared" si="1"/>
        <v>0</v>
      </c>
    </row>
    <row r="73" spans="2:8" ht="12.75">
      <c r="B73" s="158" t="s">
        <v>269</v>
      </c>
      <c r="C73" s="160" t="s">
        <v>215</v>
      </c>
      <c r="D73" s="184"/>
      <c r="E73" s="274"/>
      <c r="F73" s="274"/>
      <c r="G73" s="274"/>
      <c r="H73" s="210">
        <f t="shared" si="1"/>
        <v>0</v>
      </c>
    </row>
    <row r="74" spans="2:8" ht="12.75">
      <c r="B74" s="158" t="s">
        <v>270</v>
      </c>
      <c r="C74" s="160" t="s">
        <v>24</v>
      </c>
      <c r="D74" s="184"/>
      <c r="E74" s="274"/>
      <c r="F74" s="274"/>
      <c r="G74" s="274"/>
      <c r="H74" s="210">
        <f t="shared" si="1"/>
        <v>0</v>
      </c>
    </row>
    <row r="75" spans="2:8" ht="12.75">
      <c r="B75" s="158" t="s">
        <v>271</v>
      </c>
      <c r="C75" s="160" t="s">
        <v>73</v>
      </c>
      <c r="D75" s="184"/>
      <c r="E75" s="274"/>
      <c r="F75" s="274"/>
      <c r="G75" s="274"/>
      <c r="H75" s="210">
        <f t="shared" si="1"/>
        <v>0</v>
      </c>
    </row>
    <row r="76" spans="2:8" ht="12.75">
      <c r="B76" s="158" t="s">
        <v>272</v>
      </c>
      <c r="C76" s="168" t="s">
        <v>242</v>
      </c>
      <c r="D76" s="184"/>
      <c r="E76" s="274"/>
      <c r="F76" s="274"/>
      <c r="G76" s="274"/>
      <c r="H76" s="210">
        <f t="shared" si="1"/>
        <v>0</v>
      </c>
    </row>
    <row r="77" spans="2:8" ht="12.75">
      <c r="B77" s="158" t="s">
        <v>373</v>
      </c>
      <c r="C77" s="160" t="s">
        <v>74</v>
      </c>
      <c r="D77" s="161"/>
      <c r="E77" s="288"/>
      <c r="F77" s="273"/>
      <c r="G77" s="273"/>
      <c r="H77" s="210">
        <f t="shared" si="1"/>
        <v>0</v>
      </c>
    </row>
    <row r="78" spans="2:8" ht="12.75">
      <c r="B78" s="158" t="s">
        <v>374</v>
      </c>
      <c r="C78" s="160" t="s">
        <v>216</v>
      </c>
      <c r="D78" s="184"/>
      <c r="E78" s="274"/>
      <c r="F78" s="274"/>
      <c r="G78" s="274"/>
      <c r="H78" s="210">
        <f t="shared" si="1"/>
        <v>0</v>
      </c>
    </row>
    <row r="79" spans="2:8" ht="12.75">
      <c r="B79" s="158" t="s">
        <v>375</v>
      </c>
      <c r="C79" s="160" t="s">
        <v>217</v>
      </c>
      <c r="D79" s="184"/>
      <c r="E79" s="274"/>
      <c r="F79" s="274"/>
      <c r="G79" s="274"/>
      <c r="H79" s="210">
        <f t="shared" si="1"/>
        <v>0</v>
      </c>
    </row>
    <row r="80" spans="2:8" ht="12.75">
      <c r="B80" s="158" t="s">
        <v>376</v>
      </c>
      <c r="C80" s="160" t="s">
        <v>218</v>
      </c>
      <c r="D80" s="184"/>
      <c r="E80" s="274"/>
      <c r="F80" s="274"/>
      <c r="G80" s="274"/>
      <c r="H80" s="210">
        <f t="shared" si="1"/>
        <v>0</v>
      </c>
    </row>
    <row r="81" spans="2:8" ht="12.75">
      <c r="B81" s="158" t="s">
        <v>377</v>
      </c>
      <c r="C81" s="160" t="s">
        <v>20</v>
      </c>
      <c r="D81" s="184"/>
      <c r="E81" s="274"/>
      <c r="F81" s="274"/>
      <c r="G81" s="274"/>
      <c r="H81" s="210">
        <f t="shared" si="1"/>
        <v>0</v>
      </c>
    </row>
    <row r="82" spans="2:8" ht="12.75">
      <c r="B82" s="158" t="s">
        <v>378</v>
      </c>
      <c r="C82" s="160" t="s">
        <v>219</v>
      </c>
      <c r="D82" s="184"/>
      <c r="E82" s="274"/>
      <c r="F82" s="274"/>
      <c r="G82" s="274"/>
      <c r="H82" s="210">
        <f t="shared" si="1"/>
        <v>0</v>
      </c>
    </row>
    <row r="83" spans="2:8" ht="12.75">
      <c r="B83" s="158" t="s">
        <v>379</v>
      </c>
      <c r="C83" s="160" t="s">
        <v>78</v>
      </c>
      <c r="D83" s="184"/>
      <c r="E83" s="274"/>
      <c r="F83" s="274"/>
      <c r="G83" s="274"/>
      <c r="H83" s="210">
        <f t="shared" si="1"/>
        <v>0</v>
      </c>
    </row>
    <row r="84" spans="2:8" ht="12.75">
      <c r="B84" s="158" t="s">
        <v>380</v>
      </c>
      <c r="C84" s="160" t="s">
        <v>383</v>
      </c>
      <c r="D84" s="185"/>
      <c r="E84" s="274"/>
      <c r="F84" s="275"/>
      <c r="G84" s="275"/>
      <c r="H84" s="642">
        <f t="shared" si="1"/>
        <v>0</v>
      </c>
    </row>
    <row r="85" spans="2:8" ht="12.75">
      <c r="B85" s="158" t="s">
        <v>382</v>
      </c>
      <c r="C85" s="164" t="s">
        <v>449</v>
      </c>
      <c r="D85" s="185"/>
      <c r="E85" s="274"/>
      <c r="F85" s="275"/>
      <c r="G85" s="275"/>
      <c r="H85" s="642">
        <f t="shared" si="1"/>
        <v>0</v>
      </c>
    </row>
    <row r="86" spans="2:8" ht="12.75">
      <c r="B86" s="158" t="s">
        <v>450</v>
      </c>
      <c r="C86" s="164" t="s">
        <v>220</v>
      </c>
      <c r="D86" s="185"/>
      <c r="E86" s="274"/>
      <c r="F86" s="275"/>
      <c r="G86" s="275"/>
      <c r="H86" s="211">
        <f t="shared" si="1"/>
        <v>0</v>
      </c>
    </row>
    <row r="87" spans="2:8" ht="12.75">
      <c r="B87" s="147" t="s">
        <v>177</v>
      </c>
      <c r="C87" s="172" t="s">
        <v>25</v>
      </c>
      <c r="D87" s="150"/>
      <c r="E87" s="271"/>
      <c r="F87" s="271"/>
      <c r="G87" s="271"/>
      <c r="H87" s="209">
        <f t="shared" si="1"/>
        <v>0</v>
      </c>
    </row>
    <row r="88" spans="2:8" ht="12.75">
      <c r="B88" s="152" t="s">
        <v>381</v>
      </c>
      <c r="C88" s="154" t="s">
        <v>26</v>
      </c>
      <c r="D88" s="155"/>
      <c r="E88" s="272"/>
      <c r="F88" s="272"/>
      <c r="G88" s="272"/>
      <c r="H88" s="210">
        <f aca="true" t="shared" si="2" ref="H88:H117">SUM(E88:G88)</f>
        <v>0</v>
      </c>
    </row>
    <row r="89" spans="2:8" ht="12.75">
      <c r="B89" s="152" t="s">
        <v>384</v>
      </c>
      <c r="C89" s="154" t="s">
        <v>221</v>
      </c>
      <c r="D89" s="184"/>
      <c r="E89" s="276"/>
      <c r="F89" s="276"/>
      <c r="G89" s="276"/>
      <c r="H89" s="210">
        <f t="shared" si="2"/>
        <v>0</v>
      </c>
    </row>
    <row r="90" spans="2:8" ht="12.75">
      <c r="B90" s="152" t="s">
        <v>385</v>
      </c>
      <c r="C90" s="154" t="s">
        <v>222</v>
      </c>
      <c r="D90" s="184"/>
      <c r="E90" s="276"/>
      <c r="F90" s="276"/>
      <c r="G90" s="276"/>
      <c r="H90" s="210">
        <f t="shared" si="2"/>
        <v>0</v>
      </c>
    </row>
    <row r="91" spans="2:8" ht="12.75">
      <c r="B91" s="152" t="s">
        <v>386</v>
      </c>
      <c r="C91" s="154" t="s">
        <v>223</v>
      </c>
      <c r="D91" s="184"/>
      <c r="E91" s="276"/>
      <c r="F91" s="276"/>
      <c r="G91" s="276"/>
      <c r="H91" s="210">
        <f t="shared" si="2"/>
        <v>0</v>
      </c>
    </row>
    <row r="92" spans="2:8" ht="12.75">
      <c r="B92" s="152" t="s">
        <v>387</v>
      </c>
      <c r="C92" s="154" t="s">
        <v>452</v>
      </c>
      <c r="D92" s="184"/>
      <c r="E92" s="276"/>
      <c r="F92" s="276"/>
      <c r="G92" s="276"/>
      <c r="H92" s="210">
        <f t="shared" si="2"/>
        <v>0</v>
      </c>
    </row>
    <row r="93" spans="2:8" ht="12.75">
      <c r="B93" s="152" t="s">
        <v>451</v>
      </c>
      <c r="C93" s="154" t="s">
        <v>224</v>
      </c>
      <c r="D93" s="184"/>
      <c r="E93" s="276"/>
      <c r="F93" s="276"/>
      <c r="G93" s="276"/>
      <c r="H93" s="210">
        <f t="shared" si="2"/>
        <v>0</v>
      </c>
    </row>
    <row r="94" spans="2:8" ht="12.75">
      <c r="B94" s="158" t="s">
        <v>388</v>
      </c>
      <c r="C94" s="160" t="s">
        <v>27</v>
      </c>
      <c r="D94" s="184"/>
      <c r="E94" s="276"/>
      <c r="F94" s="274"/>
      <c r="G94" s="274"/>
      <c r="H94" s="210">
        <f t="shared" si="2"/>
        <v>0</v>
      </c>
    </row>
    <row r="95" spans="2:8" ht="12.75">
      <c r="B95" s="158" t="s">
        <v>389</v>
      </c>
      <c r="C95" s="160" t="s">
        <v>28</v>
      </c>
      <c r="D95" s="161"/>
      <c r="E95" s="273"/>
      <c r="F95" s="273"/>
      <c r="G95" s="273"/>
      <c r="H95" s="210">
        <f t="shared" si="2"/>
        <v>0</v>
      </c>
    </row>
    <row r="96" spans="2:8" ht="12.75">
      <c r="B96" s="158" t="s">
        <v>390</v>
      </c>
      <c r="C96" s="160" t="s">
        <v>225</v>
      </c>
      <c r="D96" s="184"/>
      <c r="E96" s="276"/>
      <c r="F96" s="274"/>
      <c r="G96" s="274"/>
      <c r="H96" s="210">
        <f t="shared" si="2"/>
        <v>0</v>
      </c>
    </row>
    <row r="97" spans="2:8" ht="12.75">
      <c r="B97" s="158" t="s">
        <v>391</v>
      </c>
      <c r="C97" s="160" t="s">
        <v>226</v>
      </c>
      <c r="D97" s="184"/>
      <c r="E97" s="276"/>
      <c r="F97" s="274"/>
      <c r="G97" s="274"/>
      <c r="H97" s="210">
        <f t="shared" si="2"/>
        <v>0</v>
      </c>
    </row>
    <row r="98" spans="2:8" ht="12.75">
      <c r="B98" s="158" t="s">
        <v>392</v>
      </c>
      <c r="C98" s="160" t="s">
        <v>227</v>
      </c>
      <c r="D98" s="184"/>
      <c r="E98" s="276"/>
      <c r="F98" s="274"/>
      <c r="G98" s="274"/>
      <c r="H98" s="210">
        <f t="shared" si="2"/>
        <v>0</v>
      </c>
    </row>
    <row r="99" spans="2:8" ht="12.75">
      <c r="B99" s="158" t="s">
        <v>393</v>
      </c>
      <c r="C99" s="160" t="s">
        <v>228</v>
      </c>
      <c r="D99" s="184"/>
      <c r="E99" s="276"/>
      <c r="F99" s="274"/>
      <c r="G99" s="274"/>
      <c r="H99" s="210">
        <f t="shared" si="2"/>
        <v>0</v>
      </c>
    </row>
    <row r="100" spans="2:8" ht="12.75">
      <c r="B100" s="158" t="s">
        <v>394</v>
      </c>
      <c r="C100" s="160" t="s">
        <v>29</v>
      </c>
      <c r="D100" s="184"/>
      <c r="E100" s="276"/>
      <c r="F100" s="274"/>
      <c r="G100" s="274"/>
      <c r="H100" s="210">
        <f t="shared" si="2"/>
        <v>0</v>
      </c>
    </row>
    <row r="101" spans="2:8" ht="12.75">
      <c r="B101" s="158" t="s">
        <v>395</v>
      </c>
      <c r="C101" s="160" t="s">
        <v>75</v>
      </c>
      <c r="D101" s="184"/>
      <c r="E101" s="276"/>
      <c r="F101" s="274"/>
      <c r="G101" s="274"/>
      <c r="H101" s="210">
        <f t="shared" si="2"/>
        <v>0</v>
      </c>
    </row>
    <row r="102" spans="2:8" ht="12.75">
      <c r="B102" s="158" t="s">
        <v>396</v>
      </c>
      <c r="C102" s="160" t="s">
        <v>76</v>
      </c>
      <c r="D102" s="161"/>
      <c r="E102" s="273"/>
      <c r="F102" s="273"/>
      <c r="G102" s="273"/>
      <c r="H102" s="210">
        <f t="shared" si="2"/>
        <v>0</v>
      </c>
    </row>
    <row r="103" spans="2:8" ht="12.75">
      <c r="B103" s="158" t="s">
        <v>397</v>
      </c>
      <c r="C103" s="167" t="s">
        <v>98</v>
      </c>
      <c r="D103" s="184"/>
      <c r="E103" s="276"/>
      <c r="F103" s="274"/>
      <c r="G103" s="274"/>
      <c r="H103" s="210">
        <f t="shared" si="2"/>
        <v>0</v>
      </c>
    </row>
    <row r="104" spans="2:8" ht="12.75">
      <c r="B104" s="158" t="s">
        <v>398</v>
      </c>
      <c r="C104" s="167" t="s">
        <v>229</v>
      </c>
      <c r="D104" s="184"/>
      <c r="E104" s="276"/>
      <c r="F104" s="274"/>
      <c r="G104" s="274"/>
      <c r="H104" s="210">
        <f t="shared" si="2"/>
        <v>0</v>
      </c>
    </row>
    <row r="105" spans="2:8" ht="12.75">
      <c r="B105" s="158" t="s">
        <v>399</v>
      </c>
      <c r="C105" s="167" t="s">
        <v>230</v>
      </c>
      <c r="D105" s="184"/>
      <c r="E105" s="276"/>
      <c r="F105" s="274"/>
      <c r="G105" s="274"/>
      <c r="H105" s="210">
        <f t="shared" si="2"/>
        <v>0</v>
      </c>
    </row>
    <row r="106" spans="2:8" ht="12.75">
      <c r="B106" s="158" t="s">
        <v>400</v>
      </c>
      <c r="C106" s="167" t="s">
        <v>231</v>
      </c>
      <c r="D106" s="184"/>
      <c r="E106" s="276"/>
      <c r="F106" s="274"/>
      <c r="G106" s="274"/>
      <c r="H106" s="210">
        <f t="shared" si="2"/>
        <v>0</v>
      </c>
    </row>
    <row r="107" spans="2:8" ht="12.75">
      <c r="B107" s="158" t="s">
        <v>401</v>
      </c>
      <c r="C107" s="167" t="s">
        <v>232</v>
      </c>
      <c r="D107" s="184"/>
      <c r="E107" s="276"/>
      <c r="F107" s="274"/>
      <c r="G107" s="274"/>
      <c r="H107" s="210">
        <f t="shared" si="2"/>
        <v>0</v>
      </c>
    </row>
    <row r="108" spans="2:8" ht="12.75">
      <c r="B108" s="158" t="s">
        <v>402</v>
      </c>
      <c r="C108" s="167" t="s">
        <v>233</v>
      </c>
      <c r="D108" s="184"/>
      <c r="E108" s="276"/>
      <c r="F108" s="274"/>
      <c r="G108" s="274"/>
      <c r="H108" s="210">
        <f t="shared" si="2"/>
        <v>0</v>
      </c>
    </row>
    <row r="109" spans="2:8" ht="12.75">
      <c r="B109" s="158" t="s">
        <v>403</v>
      </c>
      <c r="C109" s="142" t="s">
        <v>99</v>
      </c>
      <c r="D109" s="184"/>
      <c r="E109" s="276"/>
      <c r="F109" s="274"/>
      <c r="G109" s="274"/>
      <c r="H109" s="210">
        <f t="shared" si="2"/>
        <v>0</v>
      </c>
    </row>
    <row r="110" spans="2:8" ht="12.75">
      <c r="B110" s="158" t="s">
        <v>404</v>
      </c>
      <c r="C110" s="160" t="s">
        <v>77</v>
      </c>
      <c r="D110" s="184"/>
      <c r="E110" s="276"/>
      <c r="F110" s="274"/>
      <c r="G110" s="274"/>
      <c r="H110" s="210">
        <f t="shared" si="2"/>
        <v>0</v>
      </c>
    </row>
    <row r="111" spans="2:8" ht="12.75">
      <c r="B111" s="158" t="s">
        <v>405</v>
      </c>
      <c r="C111" s="160" t="s">
        <v>30</v>
      </c>
      <c r="D111" s="161"/>
      <c r="E111" s="273"/>
      <c r="F111" s="273"/>
      <c r="G111" s="273"/>
      <c r="H111" s="210">
        <f t="shared" si="2"/>
        <v>0</v>
      </c>
    </row>
    <row r="112" spans="2:8" ht="12.75">
      <c r="B112" s="158" t="s">
        <v>406</v>
      </c>
      <c r="C112" s="160" t="s">
        <v>234</v>
      </c>
      <c r="D112" s="184"/>
      <c r="E112" s="276"/>
      <c r="F112" s="274"/>
      <c r="G112" s="274"/>
      <c r="H112" s="210">
        <f t="shared" si="2"/>
        <v>0</v>
      </c>
    </row>
    <row r="113" spans="2:8" ht="12.75">
      <c r="B113" s="158" t="s">
        <v>407</v>
      </c>
      <c r="C113" s="160" t="s">
        <v>235</v>
      </c>
      <c r="D113" s="184"/>
      <c r="E113" s="276"/>
      <c r="F113" s="274"/>
      <c r="G113" s="274"/>
      <c r="H113" s="210">
        <f t="shared" si="2"/>
        <v>0</v>
      </c>
    </row>
    <row r="114" spans="2:8" ht="12.75">
      <c r="B114" s="158" t="s">
        <v>408</v>
      </c>
      <c r="C114" s="160" t="s">
        <v>100</v>
      </c>
      <c r="D114" s="184"/>
      <c r="E114" s="276"/>
      <c r="F114" s="274"/>
      <c r="G114" s="274"/>
      <c r="H114" s="210">
        <f t="shared" si="2"/>
        <v>0</v>
      </c>
    </row>
    <row r="115" spans="2:8" ht="12.75">
      <c r="B115" s="158" t="s">
        <v>409</v>
      </c>
      <c r="C115" s="419" t="s">
        <v>332</v>
      </c>
      <c r="D115" s="417"/>
      <c r="E115" s="428"/>
      <c r="F115" s="429"/>
      <c r="G115" s="429"/>
      <c r="H115" s="211"/>
    </row>
    <row r="116" spans="2:8" ht="12.75">
      <c r="B116" s="158" t="s">
        <v>410</v>
      </c>
      <c r="C116" s="177" t="s">
        <v>30</v>
      </c>
      <c r="D116" s="184"/>
      <c r="E116" s="276"/>
      <c r="F116" s="274"/>
      <c r="G116" s="274"/>
      <c r="H116" s="211">
        <f t="shared" si="2"/>
        <v>0</v>
      </c>
    </row>
    <row r="117" spans="2:8" ht="25.5">
      <c r="B117" s="212" t="s">
        <v>178</v>
      </c>
      <c r="C117" s="149" t="s">
        <v>244</v>
      </c>
      <c r="D117" s="213"/>
      <c r="E117" s="278"/>
      <c r="F117" s="278"/>
      <c r="G117" s="278"/>
      <c r="H117" s="209">
        <f t="shared" si="2"/>
        <v>0</v>
      </c>
    </row>
    <row r="118" spans="2:8" ht="12.75">
      <c r="B118" s="216" t="s">
        <v>12</v>
      </c>
      <c r="C118" s="217" t="s">
        <v>163</v>
      </c>
      <c r="D118" s="218"/>
      <c r="E118" s="218"/>
      <c r="F118" s="218"/>
      <c r="G118" s="218"/>
      <c r="H118" s="219"/>
    </row>
    <row r="119" spans="2:8" ht="12.75">
      <c r="B119" s="175">
        <v>1</v>
      </c>
      <c r="C119" s="220" t="s">
        <v>8</v>
      </c>
      <c r="D119" s="184"/>
      <c r="E119" s="274"/>
      <c r="F119" s="19"/>
      <c r="G119" s="19"/>
      <c r="H119" s="221">
        <f aca="true" t="shared" si="3" ref="H119:H124">SUM(E119:G119)</f>
        <v>0</v>
      </c>
    </row>
    <row r="120" spans="2:8" ht="12.75">
      <c r="B120" s="175">
        <v>2</v>
      </c>
      <c r="C120" s="220" t="s">
        <v>10</v>
      </c>
      <c r="D120" s="184"/>
      <c r="E120" s="274"/>
      <c r="F120" s="19"/>
      <c r="G120" s="19"/>
      <c r="H120" s="221">
        <f t="shared" si="3"/>
        <v>0</v>
      </c>
    </row>
    <row r="121" spans="2:8" ht="12.75">
      <c r="B121" s="175">
        <v>3</v>
      </c>
      <c r="C121" s="220" t="s">
        <v>5</v>
      </c>
      <c r="D121" s="184"/>
      <c r="E121" s="274"/>
      <c r="F121" s="19"/>
      <c r="G121" s="19"/>
      <c r="H121" s="221">
        <f t="shared" si="3"/>
        <v>0</v>
      </c>
    </row>
    <row r="122" spans="2:8" ht="12.75">
      <c r="B122" s="175">
        <v>4</v>
      </c>
      <c r="C122" s="11" t="s">
        <v>245</v>
      </c>
      <c r="D122" s="184"/>
      <c r="E122" s="274"/>
      <c r="F122" s="19"/>
      <c r="G122" s="19"/>
      <c r="H122" s="221">
        <f t="shared" si="3"/>
        <v>0</v>
      </c>
    </row>
    <row r="123" spans="2:8" ht="12.75">
      <c r="B123" s="175">
        <v>5</v>
      </c>
      <c r="C123" s="220" t="s">
        <v>58</v>
      </c>
      <c r="D123" s="184"/>
      <c r="E123" s="274"/>
      <c r="F123" s="19"/>
      <c r="G123" s="19"/>
      <c r="H123" s="221">
        <f t="shared" si="3"/>
        <v>0</v>
      </c>
    </row>
    <row r="124" spans="2:8" ht="12.75">
      <c r="B124" s="175">
        <v>6</v>
      </c>
      <c r="C124" s="220" t="s">
        <v>246</v>
      </c>
      <c r="D124" s="184"/>
      <c r="E124" s="274"/>
      <c r="F124" s="19"/>
      <c r="G124" s="19"/>
      <c r="H124" s="221">
        <f t="shared" si="3"/>
        <v>0</v>
      </c>
    </row>
    <row r="125" spans="2:8" ht="12.75">
      <c r="B125" s="214" t="s">
        <v>3</v>
      </c>
      <c r="C125" s="126"/>
      <c r="D125" s="20"/>
      <c r="E125" s="20"/>
      <c r="F125" s="20"/>
      <c r="G125" s="20"/>
      <c r="H125" s="270"/>
    </row>
    <row r="126" spans="2:8" ht="12.75">
      <c r="B126" s="214" t="s">
        <v>57</v>
      </c>
      <c r="C126" s="222"/>
      <c r="D126" s="223"/>
      <c r="E126" s="223"/>
      <c r="F126" s="223"/>
      <c r="G126" s="223"/>
      <c r="H126" s="224">
        <f>SUM(E126:G126)</f>
        <v>0</v>
      </c>
    </row>
    <row r="127" spans="2:8" ht="12.75">
      <c r="B127" s="225" t="s">
        <v>13</v>
      </c>
      <c r="C127" s="226" t="s">
        <v>46</v>
      </c>
      <c r="D127" s="120"/>
      <c r="E127" s="120"/>
      <c r="F127" s="120"/>
      <c r="G127" s="120"/>
      <c r="H127" s="209"/>
    </row>
    <row r="128" spans="2:8" ht="12.75">
      <c r="B128" s="227">
        <v>1</v>
      </c>
      <c r="C128" s="228" t="s">
        <v>4</v>
      </c>
      <c r="D128" s="184"/>
      <c r="E128" s="274"/>
      <c r="F128" s="18"/>
      <c r="G128" s="18"/>
      <c r="H128" s="210">
        <f aca="true" t="shared" si="4" ref="H128:H135">SUM(E128:G128)</f>
        <v>0</v>
      </c>
    </row>
    <row r="129" spans="2:8" ht="12.75">
      <c r="B129" s="229">
        <v>2</v>
      </c>
      <c r="C129" s="220" t="s">
        <v>8</v>
      </c>
      <c r="D129" s="184"/>
      <c r="E129" s="274"/>
      <c r="F129" s="19"/>
      <c r="G129" s="19"/>
      <c r="H129" s="210">
        <f t="shared" si="4"/>
        <v>0</v>
      </c>
    </row>
    <row r="130" spans="2:8" ht="12.75">
      <c r="B130" s="229">
        <v>3</v>
      </c>
      <c r="C130" s="220" t="s">
        <v>10</v>
      </c>
      <c r="D130" s="184"/>
      <c r="E130" s="274"/>
      <c r="F130" s="19"/>
      <c r="G130" s="19"/>
      <c r="H130" s="210">
        <f t="shared" si="4"/>
        <v>0</v>
      </c>
    </row>
    <row r="131" spans="2:8" ht="12.75">
      <c r="B131" s="229">
        <v>4</v>
      </c>
      <c r="C131" s="220" t="s">
        <v>5</v>
      </c>
      <c r="D131" s="184"/>
      <c r="E131" s="274"/>
      <c r="F131" s="19"/>
      <c r="G131" s="19"/>
      <c r="H131" s="210">
        <f t="shared" si="4"/>
        <v>0</v>
      </c>
    </row>
    <row r="132" spans="2:8" ht="12.75">
      <c r="B132" s="229">
        <v>5</v>
      </c>
      <c r="C132" s="11" t="s">
        <v>245</v>
      </c>
      <c r="D132" s="184"/>
      <c r="E132" s="274"/>
      <c r="F132" s="19"/>
      <c r="G132" s="19"/>
      <c r="H132" s="210">
        <f t="shared" si="4"/>
        <v>0</v>
      </c>
    </row>
    <row r="133" spans="2:8" ht="12.75">
      <c r="B133" s="229">
        <v>6</v>
      </c>
      <c r="C133" s="220" t="s">
        <v>58</v>
      </c>
      <c r="D133" s="184"/>
      <c r="E133" s="274"/>
      <c r="F133" s="19"/>
      <c r="G133" s="19"/>
      <c r="H133" s="210">
        <f t="shared" si="4"/>
        <v>0</v>
      </c>
    </row>
    <row r="134" spans="2:8" ht="12.75">
      <c r="B134" s="229">
        <v>7</v>
      </c>
      <c r="C134" s="220" t="s">
        <v>246</v>
      </c>
      <c r="D134" s="184"/>
      <c r="E134" s="274"/>
      <c r="F134" s="19"/>
      <c r="G134" s="19"/>
      <c r="H134" s="210">
        <f t="shared" si="4"/>
        <v>0</v>
      </c>
    </row>
    <row r="135" spans="2:8" ht="12.75">
      <c r="B135" s="230">
        <v>8</v>
      </c>
      <c r="C135" s="126"/>
      <c r="D135" s="20"/>
      <c r="E135" s="20"/>
      <c r="F135" s="20"/>
      <c r="G135" s="20"/>
      <c r="H135" s="211">
        <f t="shared" si="4"/>
        <v>0</v>
      </c>
    </row>
    <row r="136" spans="2:8" ht="12.75">
      <c r="B136" s="225" t="s">
        <v>134</v>
      </c>
      <c r="C136" s="226" t="s">
        <v>48</v>
      </c>
      <c r="D136" s="120"/>
      <c r="E136" s="120"/>
      <c r="F136" s="120"/>
      <c r="G136" s="120"/>
      <c r="H136" s="209"/>
    </row>
    <row r="137" spans="2:8" ht="12.75">
      <c r="B137" s="227">
        <v>1</v>
      </c>
      <c r="C137" s="124"/>
      <c r="D137" s="18"/>
      <c r="E137" s="18"/>
      <c r="F137" s="18"/>
      <c r="G137" s="18"/>
      <c r="H137" s="210">
        <f aca="true" t="shared" si="5" ref="H137:H144">SUM(E137:G137)</f>
        <v>0</v>
      </c>
    </row>
    <row r="138" spans="2:8" ht="12.75">
      <c r="B138" s="229">
        <v>2</v>
      </c>
      <c r="C138" s="125"/>
      <c r="D138" s="19"/>
      <c r="E138" s="19"/>
      <c r="F138" s="19"/>
      <c r="G138" s="19"/>
      <c r="H138" s="210">
        <f t="shared" si="5"/>
        <v>0</v>
      </c>
    </row>
    <row r="139" spans="2:8" ht="12.75">
      <c r="B139" s="229">
        <v>3</v>
      </c>
      <c r="C139" s="125"/>
      <c r="D139" s="19"/>
      <c r="E139" s="19"/>
      <c r="F139" s="19"/>
      <c r="G139" s="19"/>
      <c r="H139" s="210">
        <f t="shared" si="5"/>
        <v>0</v>
      </c>
    </row>
    <row r="140" spans="2:8" ht="12.75">
      <c r="B140" s="229">
        <v>4</v>
      </c>
      <c r="C140" s="125"/>
      <c r="D140" s="19"/>
      <c r="E140" s="19"/>
      <c r="F140" s="19"/>
      <c r="G140" s="19"/>
      <c r="H140" s="210">
        <f t="shared" si="5"/>
        <v>0</v>
      </c>
    </row>
    <row r="141" spans="2:8" ht="12.75">
      <c r="B141" s="229">
        <v>5</v>
      </c>
      <c r="C141" s="125"/>
      <c r="D141" s="19"/>
      <c r="E141" s="19"/>
      <c r="F141" s="19"/>
      <c r="G141" s="19"/>
      <c r="H141" s="210">
        <f t="shared" si="5"/>
        <v>0</v>
      </c>
    </row>
    <row r="142" spans="2:8" ht="12.75">
      <c r="B142" s="229">
        <v>6</v>
      </c>
      <c r="C142" s="125"/>
      <c r="D142" s="19"/>
      <c r="E142" s="19"/>
      <c r="F142" s="19"/>
      <c r="G142" s="19"/>
      <c r="H142" s="210">
        <f t="shared" si="5"/>
        <v>0</v>
      </c>
    </row>
    <row r="143" spans="2:8" ht="12.75">
      <c r="B143" s="229">
        <v>7</v>
      </c>
      <c r="C143" s="125"/>
      <c r="D143" s="19"/>
      <c r="E143" s="19"/>
      <c r="F143" s="19"/>
      <c r="G143" s="19"/>
      <c r="H143" s="210">
        <f t="shared" si="5"/>
        <v>0</v>
      </c>
    </row>
    <row r="144" spans="2:8" ht="13.5" thickBot="1">
      <c r="B144" s="231">
        <v>8</v>
      </c>
      <c r="C144" s="127"/>
      <c r="D144" s="21"/>
      <c r="E144" s="21"/>
      <c r="F144" s="21"/>
      <c r="G144" s="21"/>
      <c r="H144" s="232">
        <f t="shared" si="5"/>
        <v>0</v>
      </c>
    </row>
    <row r="145" ht="13.5" thickTop="1">
      <c r="B145" s="200" t="s">
        <v>422</v>
      </c>
    </row>
    <row r="147" ht="13.5" thickBot="1">
      <c r="H147" s="234" t="s">
        <v>142</v>
      </c>
    </row>
    <row r="148" spans="2:8" ht="64.5" thickTop="1">
      <c r="B148" s="204" t="s">
        <v>7</v>
      </c>
      <c r="C148" s="197" t="s">
        <v>59</v>
      </c>
      <c r="D148" s="83" t="s">
        <v>119</v>
      </c>
      <c r="E148" s="197" t="s">
        <v>329</v>
      </c>
      <c r="F148" s="205" t="s">
        <v>273</v>
      </c>
      <c r="G148" s="422" t="s">
        <v>276</v>
      </c>
      <c r="H148" s="84" t="s">
        <v>52</v>
      </c>
    </row>
    <row r="149" spans="2:8" ht="12.75">
      <c r="B149" s="206" t="s">
        <v>11</v>
      </c>
      <c r="C149" s="207" t="s">
        <v>243</v>
      </c>
      <c r="D149" s="118"/>
      <c r="E149" s="118"/>
      <c r="F149" s="118"/>
      <c r="G149" s="120"/>
      <c r="H149" s="119"/>
    </row>
    <row r="150" spans="2:8" ht="12.75">
      <c r="B150" s="414" t="s">
        <v>60</v>
      </c>
      <c r="C150" s="416" t="s">
        <v>331</v>
      </c>
      <c r="D150" s="118"/>
      <c r="E150" s="118"/>
      <c r="F150" s="118"/>
      <c r="G150" s="118"/>
      <c r="H150" s="119"/>
    </row>
    <row r="151" spans="2:8" ht="12.75">
      <c r="B151" s="147" t="s">
        <v>63</v>
      </c>
      <c r="C151" s="415" t="s">
        <v>17</v>
      </c>
      <c r="D151" s="150"/>
      <c r="E151" s="120"/>
      <c r="F151" s="120"/>
      <c r="G151" s="120"/>
      <c r="H151" s="235"/>
    </row>
    <row r="152" spans="2:8" ht="12.75">
      <c r="B152" s="152" t="s">
        <v>37</v>
      </c>
      <c r="C152" s="154" t="s">
        <v>61</v>
      </c>
      <c r="D152" s="155"/>
      <c r="E152" s="236"/>
      <c r="F152" s="236"/>
      <c r="G152" s="236"/>
      <c r="H152" s="237"/>
    </row>
    <row r="153" spans="2:8" ht="12.75">
      <c r="B153" s="152" t="s">
        <v>335</v>
      </c>
      <c r="C153" s="154" t="s">
        <v>182</v>
      </c>
      <c r="D153" s="155"/>
      <c r="E153" s="236"/>
      <c r="F153" s="236"/>
      <c r="G153" s="236"/>
      <c r="H153" s="237"/>
    </row>
    <row r="154" spans="2:8" ht="12.75">
      <c r="B154" s="158" t="s">
        <v>336</v>
      </c>
      <c r="C154" s="160" t="s">
        <v>183</v>
      </c>
      <c r="D154" s="161"/>
      <c r="E154" s="236"/>
      <c r="F154" s="236"/>
      <c r="G154" s="236"/>
      <c r="H154" s="237"/>
    </row>
    <row r="155" spans="2:8" ht="12.75">
      <c r="B155" s="158" t="s">
        <v>337</v>
      </c>
      <c r="C155" s="160" t="s">
        <v>184</v>
      </c>
      <c r="D155" s="184"/>
      <c r="E155" s="236">
        <f aca="true" t="shared" si="6" ref="E155:G173">+$D155*E17</f>
        <v>0</v>
      </c>
      <c r="F155" s="236">
        <f t="shared" si="6"/>
        <v>0</v>
      </c>
      <c r="G155" s="236">
        <f t="shared" si="6"/>
        <v>0</v>
      </c>
      <c r="H155" s="237">
        <f aca="true" t="shared" si="7" ref="H155:H191">SUM(E155:G155)</f>
        <v>0</v>
      </c>
    </row>
    <row r="156" spans="2:8" ht="12.75">
      <c r="B156" s="158" t="s">
        <v>338</v>
      </c>
      <c r="C156" s="160" t="s">
        <v>185</v>
      </c>
      <c r="D156" s="184"/>
      <c r="E156" s="236">
        <f t="shared" si="6"/>
        <v>0</v>
      </c>
      <c r="F156" s="236">
        <f t="shared" si="6"/>
        <v>0</v>
      </c>
      <c r="G156" s="236">
        <f t="shared" si="6"/>
        <v>0</v>
      </c>
      <c r="H156" s="237">
        <f t="shared" si="7"/>
        <v>0</v>
      </c>
    </row>
    <row r="157" spans="2:8" ht="12.75">
      <c r="B157" s="158" t="s">
        <v>339</v>
      </c>
      <c r="C157" s="160" t="s">
        <v>186</v>
      </c>
      <c r="D157" s="161"/>
      <c r="E157" s="236">
        <f t="shared" si="6"/>
        <v>0</v>
      </c>
      <c r="F157" s="236">
        <f t="shared" si="6"/>
        <v>0</v>
      </c>
      <c r="G157" s="236">
        <f t="shared" si="6"/>
        <v>0</v>
      </c>
      <c r="H157" s="237">
        <f t="shared" si="7"/>
        <v>0</v>
      </c>
    </row>
    <row r="158" spans="2:8" ht="12.75">
      <c r="B158" s="158" t="s">
        <v>340</v>
      </c>
      <c r="C158" s="160" t="str">
        <f>+C155</f>
        <v>Текуће одржавање</v>
      </c>
      <c r="D158" s="184"/>
      <c r="E158" s="236">
        <f t="shared" si="6"/>
        <v>0</v>
      </c>
      <c r="F158" s="236">
        <f t="shared" si="6"/>
        <v>0</v>
      </c>
      <c r="G158" s="236">
        <f t="shared" si="6"/>
        <v>0</v>
      </c>
      <c r="H158" s="237">
        <f t="shared" si="7"/>
        <v>0</v>
      </c>
    </row>
    <row r="159" spans="2:8" ht="12.75">
      <c r="B159" s="158" t="s">
        <v>341</v>
      </c>
      <c r="C159" s="160" t="str">
        <f>+C156</f>
        <v>Инвестиционо одржавање</v>
      </c>
      <c r="D159" s="184"/>
      <c r="E159" s="236">
        <f t="shared" si="6"/>
        <v>0</v>
      </c>
      <c r="F159" s="236">
        <f t="shared" si="6"/>
        <v>0</v>
      </c>
      <c r="G159" s="236">
        <f t="shared" si="6"/>
        <v>0</v>
      </c>
      <c r="H159" s="237">
        <f t="shared" si="7"/>
        <v>0</v>
      </c>
    </row>
    <row r="160" spans="2:8" ht="12.75">
      <c r="B160" s="158" t="s">
        <v>342</v>
      </c>
      <c r="C160" s="160" t="s">
        <v>187</v>
      </c>
      <c r="D160" s="184"/>
      <c r="E160" s="236">
        <f t="shared" si="6"/>
        <v>0</v>
      </c>
      <c r="F160" s="236">
        <f t="shared" si="6"/>
        <v>0</v>
      </c>
      <c r="G160" s="236">
        <f t="shared" si="6"/>
        <v>0</v>
      </c>
      <c r="H160" s="237">
        <f t="shared" si="7"/>
        <v>0</v>
      </c>
    </row>
    <row r="161" spans="2:8" ht="12.75">
      <c r="B161" s="158" t="s">
        <v>343</v>
      </c>
      <c r="C161" s="160" t="s">
        <v>188</v>
      </c>
      <c r="D161" s="184"/>
      <c r="E161" s="236">
        <f t="shared" si="6"/>
        <v>0</v>
      </c>
      <c r="F161" s="236">
        <f t="shared" si="6"/>
        <v>0</v>
      </c>
      <c r="G161" s="236">
        <f t="shared" si="6"/>
        <v>0</v>
      </c>
      <c r="H161" s="237">
        <f t="shared" si="7"/>
        <v>0</v>
      </c>
    </row>
    <row r="162" spans="2:8" ht="12.75">
      <c r="B162" s="158" t="s">
        <v>344</v>
      </c>
      <c r="C162" s="160" t="s">
        <v>189</v>
      </c>
      <c r="D162" s="161"/>
      <c r="E162" s="236">
        <f t="shared" si="6"/>
        <v>0</v>
      </c>
      <c r="F162" s="236">
        <f t="shared" si="6"/>
        <v>0</v>
      </c>
      <c r="G162" s="236">
        <f t="shared" si="6"/>
        <v>0</v>
      </c>
      <c r="H162" s="237">
        <f t="shared" si="7"/>
        <v>0</v>
      </c>
    </row>
    <row r="163" spans="2:8" ht="12.75">
      <c r="B163" s="158" t="s">
        <v>345</v>
      </c>
      <c r="C163" s="160" t="s">
        <v>190</v>
      </c>
      <c r="D163" s="184"/>
      <c r="E163" s="236">
        <f t="shared" si="6"/>
        <v>0</v>
      </c>
      <c r="F163" s="236">
        <f t="shared" si="6"/>
        <v>0</v>
      </c>
      <c r="G163" s="236">
        <f t="shared" si="6"/>
        <v>0</v>
      </c>
      <c r="H163" s="237">
        <f t="shared" si="7"/>
        <v>0</v>
      </c>
    </row>
    <row r="164" spans="2:8" ht="12.75">
      <c r="B164" s="158" t="s">
        <v>346</v>
      </c>
      <c r="C164" s="160" t="s">
        <v>191</v>
      </c>
      <c r="D164" s="184"/>
      <c r="E164" s="236">
        <f t="shared" si="6"/>
        <v>0</v>
      </c>
      <c r="F164" s="236">
        <f t="shared" si="6"/>
        <v>0</v>
      </c>
      <c r="G164" s="236">
        <f t="shared" si="6"/>
        <v>0</v>
      </c>
      <c r="H164" s="237">
        <f t="shared" si="7"/>
        <v>0</v>
      </c>
    </row>
    <row r="165" spans="2:8" ht="12.75">
      <c r="B165" s="158" t="s">
        <v>347</v>
      </c>
      <c r="C165" s="160" t="s">
        <v>192</v>
      </c>
      <c r="D165" s="184"/>
      <c r="E165" s="236">
        <f t="shared" si="6"/>
        <v>0</v>
      </c>
      <c r="F165" s="236">
        <f t="shared" si="6"/>
        <v>0</v>
      </c>
      <c r="G165" s="236">
        <f t="shared" si="6"/>
        <v>0</v>
      </c>
      <c r="H165" s="237">
        <f t="shared" si="7"/>
        <v>0</v>
      </c>
    </row>
    <row r="166" spans="2:8" ht="12.75">
      <c r="B166" s="158" t="s">
        <v>348</v>
      </c>
      <c r="C166" s="160" t="s">
        <v>193</v>
      </c>
      <c r="D166" s="184"/>
      <c r="E166" s="236">
        <f t="shared" si="6"/>
        <v>0</v>
      </c>
      <c r="F166" s="236">
        <f t="shared" si="6"/>
        <v>0</v>
      </c>
      <c r="G166" s="236">
        <f t="shared" si="6"/>
        <v>0</v>
      </c>
      <c r="H166" s="237">
        <f t="shared" si="7"/>
        <v>0</v>
      </c>
    </row>
    <row r="167" spans="2:8" ht="12.75">
      <c r="B167" s="158" t="s">
        <v>349</v>
      </c>
      <c r="C167" s="160" t="s">
        <v>194</v>
      </c>
      <c r="D167" s="184"/>
      <c r="E167" s="236">
        <f t="shared" si="6"/>
        <v>0</v>
      </c>
      <c r="F167" s="236">
        <f t="shared" si="6"/>
        <v>0</v>
      </c>
      <c r="G167" s="236">
        <f t="shared" si="6"/>
        <v>0</v>
      </c>
      <c r="H167" s="237">
        <f t="shared" si="7"/>
        <v>0</v>
      </c>
    </row>
    <row r="168" spans="2:8" ht="12.75">
      <c r="B168" s="158" t="s">
        <v>350</v>
      </c>
      <c r="C168" s="160" t="s">
        <v>195</v>
      </c>
      <c r="D168" s="184"/>
      <c r="E168" s="236">
        <f t="shared" si="6"/>
        <v>0</v>
      </c>
      <c r="F168" s="236">
        <f t="shared" si="6"/>
        <v>0</v>
      </c>
      <c r="G168" s="236">
        <f t="shared" si="6"/>
        <v>0</v>
      </c>
      <c r="H168" s="237">
        <f t="shared" si="7"/>
        <v>0</v>
      </c>
    </row>
    <row r="169" spans="2:8" ht="12.75">
      <c r="B169" s="162" t="s">
        <v>38</v>
      </c>
      <c r="C169" s="164" t="s">
        <v>62</v>
      </c>
      <c r="D169" s="184"/>
      <c r="E169" s="236">
        <f t="shared" si="6"/>
        <v>0</v>
      </c>
      <c r="F169" s="236">
        <f t="shared" si="6"/>
        <v>0</v>
      </c>
      <c r="G169" s="236">
        <f t="shared" si="6"/>
        <v>0</v>
      </c>
      <c r="H169" s="237">
        <f t="shared" si="7"/>
        <v>0</v>
      </c>
    </row>
    <row r="170" spans="2:8" ht="12.75">
      <c r="B170" s="158" t="s">
        <v>39</v>
      </c>
      <c r="C170" s="160" t="s">
        <v>18</v>
      </c>
      <c r="D170" s="161"/>
      <c r="E170" s="236">
        <f t="shared" si="6"/>
        <v>0</v>
      </c>
      <c r="F170" s="236">
        <f t="shared" si="6"/>
        <v>0</v>
      </c>
      <c r="G170" s="236">
        <f t="shared" si="6"/>
        <v>0</v>
      </c>
      <c r="H170" s="237">
        <f t="shared" si="7"/>
        <v>0</v>
      </c>
    </row>
    <row r="171" spans="2:8" ht="12.75">
      <c r="B171" s="152" t="s">
        <v>351</v>
      </c>
      <c r="C171" s="166" t="s">
        <v>333</v>
      </c>
      <c r="D171" s="249"/>
      <c r="E171" s="236">
        <f t="shared" si="6"/>
        <v>0</v>
      </c>
      <c r="F171" s="236">
        <f t="shared" si="6"/>
        <v>0</v>
      </c>
      <c r="G171" s="236">
        <f t="shared" si="6"/>
        <v>0</v>
      </c>
      <c r="H171" s="237">
        <f t="shared" si="7"/>
        <v>0</v>
      </c>
    </row>
    <row r="172" spans="2:8" ht="12.75">
      <c r="B172" s="152" t="s">
        <v>445</v>
      </c>
      <c r="C172" s="166" t="s">
        <v>447</v>
      </c>
      <c r="D172" s="184"/>
      <c r="E172" s="236">
        <f t="shared" si="6"/>
        <v>0</v>
      </c>
      <c r="F172" s="236">
        <f t="shared" si="6"/>
        <v>0</v>
      </c>
      <c r="G172" s="236">
        <f t="shared" si="6"/>
        <v>0</v>
      </c>
      <c r="H172" s="237">
        <f t="shared" si="7"/>
        <v>0</v>
      </c>
    </row>
    <row r="173" spans="2:8" ht="25.5">
      <c r="B173" s="152" t="s">
        <v>446</v>
      </c>
      <c r="C173" s="640" t="s">
        <v>448</v>
      </c>
      <c r="D173" s="184"/>
      <c r="E173" s="236">
        <f t="shared" si="6"/>
        <v>0</v>
      </c>
      <c r="F173" s="236">
        <f t="shared" si="6"/>
        <v>0</v>
      </c>
      <c r="G173" s="236">
        <f t="shared" si="6"/>
        <v>0</v>
      </c>
      <c r="H173" s="237">
        <f t="shared" si="7"/>
        <v>0</v>
      </c>
    </row>
    <row r="174" spans="2:8" ht="12.75">
      <c r="B174" s="152" t="s">
        <v>352</v>
      </c>
      <c r="C174" s="166" t="s">
        <v>334</v>
      </c>
      <c r="D174" s="417"/>
      <c r="E174" s="236"/>
      <c r="F174" s="236"/>
      <c r="G174" s="236"/>
      <c r="H174" s="237"/>
    </row>
    <row r="175" spans="2:8" ht="12.75">
      <c r="B175" s="158" t="s">
        <v>353</v>
      </c>
      <c r="C175" s="167" t="s">
        <v>196</v>
      </c>
      <c r="D175" s="161"/>
      <c r="E175" s="236">
        <f aca="true" t="shared" si="8" ref="E175:G194">+$D175*E37</f>
        <v>0</v>
      </c>
      <c r="F175" s="236">
        <f t="shared" si="8"/>
        <v>0</v>
      </c>
      <c r="G175" s="236">
        <f t="shared" si="8"/>
        <v>0</v>
      </c>
      <c r="H175" s="237">
        <f t="shared" si="7"/>
        <v>0</v>
      </c>
    </row>
    <row r="176" spans="2:8" ht="12.75">
      <c r="B176" s="158" t="s">
        <v>354</v>
      </c>
      <c r="C176" s="167" t="s">
        <v>197</v>
      </c>
      <c r="D176" s="184"/>
      <c r="E176" s="236">
        <f t="shared" si="8"/>
        <v>0</v>
      </c>
      <c r="F176" s="236">
        <f t="shared" si="8"/>
        <v>0</v>
      </c>
      <c r="G176" s="236">
        <f t="shared" si="8"/>
        <v>0</v>
      </c>
      <c r="H176" s="237">
        <f t="shared" si="7"/>
        <v>0</v>
      </c>
    </row>
    <row r="177" spans="2:8" ht="12.75">
      <c r="B177" s="162" t="s">
        <v>355</v>
      </c>
      <c r="C177" s="167" t="s">
        <v>198</v>
      </c>
      <c r="D177" s="184"/>
      <c r="E177" s="236">
        <f t="shared" si="8"/>
        <v>0</v>
      </c>
      <c r="F177" s="236">
        <f t="shared" si="8"/>
        <v>0</v>
      </c>
      <c r="G177" s="236">
        <f t="shared" si="8"/>
        <v>0</v>
      </c>
      <c r="H177" s="237">
        <f t="shared" si="7"/>
        <v>0</v>
      </c>
    </row>
    <row r="178" spans="2:8" ht="12.75">
      <c r="B178" s="158" t="s">
        <v>356</v>
      </c>
      <c r="C178" s="167" t="s">
        <v>199</v>
      </c>
      <c r="D178" s="184"/>
      <c r="E178" s="236">
        <f t="shared" si="8"/>
        <v>0</v>
      </c>
      <c r="F178" s="236">
        <f t="shared" si="8"/>
        <v>0</v>
      </c>
      <c r="G178" s="236">
        <f t="shared" si="8"/>
        <v>0</v>
      </c>
      <c r="H178" s="237">
        <f t="shared" si="7"/>
        <v>0</v>
      </c>
    </row>
    <row r="179" spans="2:8" ht="12.75">
      <c r="B179" s="162" t="s">
        <v>357</v>
      </c>
      <c r="C179" s="167" t="s">
        <v>200</v>
      </c>
      <c r="D179" s="184"/>
      <c r="E179" s="236">
        <f t="shared" si="8"/>
        <v>0</v>
      </c>
      <c r="F179" s="236">
        <f t="shared" si="8"/>
        <v>0</v>
      </c>
      <c r="G179" s="236">
        <f t="shared" si="8"/>
        <v>0</v>
      </c>
      <c r="H179" s="237">
        <f t="shared" si="7"/>
        <v>0</v>
      </c>
    </row>
    <row r="180" spans="2:8" ht="12.75">
      <c r="B180" s="158" t="s">
        <v>358</v>
      </c>
      <c r="C180" s="168" t="s">
        <v>201</v>
      </c>
      <c r="D180" s="184"/>
      <c r="E180" s="236">
        <f t="shared" si="8"/>
        <v>0</v>
      </c>
      <c r="F180" s="236">
        <f t="shared" si="8"/>
        <v>0</v>
      </c>
      <c r="G180" s="236">
        <f t="shared" si="8"/>
        <v>0</v>
      </c>
      <c r="H180" s="237">
        <f t="shared" si="7"/>
        <v>0</v>
      </c>
    </row>
    <row r="181" spans="2:8" ht="12.75">
      <c r="B181" s="162" t="s">
        <v>359</v>
      </c>
      <c r="C181" s="168" t="s">
        <v>202</v>
      </c>
      <c r="D181" s="184"/>
      <c r="E181" s="236">
        <f t="shared" si="8"/>
        <v>0</v>
      </c>
      <c r="F181" s="236">
        <f t="shared" si="8"/>
        <v>0</v>
      </c>
      <c r="G181" s="236">
        <f t="shared" si="8"/>
        <v>0</v>
      </c>
      <c r="H181" s="237">
        <f t="shared" si="7"/>
        <v>0</v>
      </c>
    </row>
    <row r="182" spans="2:8" ht="12.75">
      <c r="B182" s="162" t="s">
        <v>360</v>
      </c>
      <c r="C182" s="171" t="s">
        <v>153</v>
      </c>
      <c r="D182" s="185"/>
      <c r="E182" s="236">
        <f t="shared" si="8"/>
        <v>0</v>
      </c>
      <c r="F182" s="236">
        <f t="shared" si="8"/>
        <v>0</v>
      </c>
      <c r="G182" s="236">
        <f t="shared" si="8"/>
        <v>0</v>
      </c>
      <c r="H182" s="237">
        <f>SUM(E182:G182)</f>
        <v>0</v>
      </c>
    </row>
    <row r="183" spans="2:8" ht="12.75">
      <c r="B183" s="158" t="s">
        <v>47</v>
      </c>
      <c r="C183" s="673" t="s">
        <v>481</v>
      </c>
      <c r="D183" s="185"/>
      <c r="E183" s="236">
        <f aca="true" t="shared" si="9" ref="E183:G184">+$D183*E45</f>
        <v>0</v>
      </c>
      <c r="F183" s="236">
        <f t="shared" si="9"/>
        <v>0</v>
      </c>
      <c r="G183" s="236">
        <f t="shared" si="9"/>
        <v>0</v>
      </c>
      <c r="H183" s="237">
        <f>SUM(E183:G183)</f>
        <v>0</v>
      </c>
    </row>
    <row r="184" spans="2:8" ht="12.75">
      <c r="B184" s="169" t="s">
        <v>483</v>
      </c>
      <c r="C184" s="674" t="s">
        <v>482</v>
      </c>
      <c r="D184" s="185"/>
      <c r="E184" s="236">
        <f t="shared" si="9"/>
        <v>0</v>
      </c>
      <c r="F184" s="236">
        <f t="shared" si="9"/>
        <v>0</v>
      </c>
      <c r="G184" s="236">
        <f t="shared" si="9"/>
        <v>0</v>
      </c>
      <c r="H184" s="237">
        <f>SUM(E184:G184)</f>
        <v>0</v>
      </c>
    </row>
    <row r="185" spans="2:8" ht="12.75">
      <c r="B185" s="147" t="s">
        <v>71</v>
      </c>
      <c r="C185" s="172" t="s">
        <v>19</v>
      </c>
      <c r="D185" s="150"/>
      <c r="E185" s="120">
        <f t="shared" si="8"/>
        <v>0</v>
      </c>
      <c r="F185" s="120">
        <f t="shared" si="8"/>
        <v>0</v>
      </c>
      <c r="G185" s="120">
        <f t="shared" si="8"/>
        <v>0</v>
      </c>
      <c r="H185" s="235">
        <f t="shared" si="7"/>
        <v>0</v>
      </c>
    </row>
    <row r="186" spans="2:8" ht="12.75">
      <c r="B186" s="152" t="s">
        <v>41</v>
      </c>
      <c r="C186" s="154" t="s">
        <v>64</v>
      </c>
      <c r="D186" s="184"/>
      <c r="E186" s="236">
        <f t="shared" si="8"/>
        <v>0</v>
      </c>
      <c r="F186" s="236">
        <f t="shared" si="8"/>
        <v>0</v>
      </c>
      <c r="G186" s="236">
        <f t="shared" si="8"/>
        <v>0</v>
      </c>
      <c r="H186" s="237">
        <f t="shared" si="7"/>
        <v>0</v>
      </c>
    </row>
    <row r="187" spans="2:8" ht="13.5" customHeight="1">
      <c r="B187" s="158" t="s">
        <v>42</v>
      </c>
      <c r="C187" s="160" t="s">
        <v>65</v>
      </c>
      <c r="D187" s="184"/>
      <c r="E187" s="236">
        <f t="shared" si="8"/>
        <v>0</v>
      </c>
      <c r="F187" s="236">
        <f t="shared" si="8"/>
        <v>0</v>
      </c>
      <c r="G187" s="236">
        <f t="shared" si="8"/>
        <v>0</v>
      </c>
      <c r="H187" s="237">
        <f t="shared" si="7"/>
        <v>0</v>
      </c>
    </row>
    <row r="188" spans="2:8" ht="12.75">
      <c r="B188" s="158" t="s">
        <v>40</v>
      </c>
      <c r="C188" s="160" t="s">
        <v>66</v>
      </c>
      <c r="D188" s="184"/>
      <c r="E188" s="236">
        <f t="shared" si="8"/>
        <v>0</v>
      </c>
      <c r="F188" s="236">
        <f t="shared" si="8"/>
        <v>0</v>
      </c>
      <c r="G188" s="236">
        <f t="shared" si="8"/>
        <v>0</v>
      </c>
      <c r="H188" s="237">
        <f t="shared" si="7"/>
        <v>0</v>
      </c>
    </row>
    <row r="189" spans="2:8" ht="12.75">
      <c r="B189" s="158" t="s">
        <v>43</v>
      </c>
      <c r="C189" s="160" t="s">
        <v>67</v>
      </c>
      <c r="D189" s="184"/>
      <c r="E189" s="236">
        <f t="shared" si="8"/>
        <v>0</v>
      </c>
      <c r="F189" s="236">
        <f t="shared" si="8"/>
        <v>0</v>
      </c>
      <c r="G189" s="236">
        <f t="shared" si="8"/>
        <v>0</v>
      </c>
      <c r="H189" s="237">
        <f t="shared" si="7"/>
        <v>0</v>
      </c>
    </row>
    <row r="190" spans="2:8" ht="12.75">
      <c r="B190" s="158" t="s">
        <v>44</v>
      </c>
      <c r="C190" s="160" t="s">
        <v>68</v>
      </c>
      <c r="D190" s="184"/>
      <c r="E190" s="236">
        <f t="shared" si="8"/>
        <v>0</v>
      </c>
      <c r="F190" s="236">
        <f t="shared" si="8"/>
        <v>0</v>
      </c>
      <c r="G190" s="236">
        <f t="shared" si="8"/>
        <v>0</v>
      </c>
      <c r="H190" s="237">
        <f t="shared" si="7"/>
        <v>0</v>
      </c>
    </row>
    <row r="191" spans="2:8" ht="12.75">
      <c r="B191" s="158" t="s">
        <v>49</v>
      </c>
      <c r="C191" s="160" t="s">
        <v>69</v>
      </c>
      <c r="D191" s="184"/>
      <c r="E191" s="236">
        <f t="shared" si="8"/>
        <v>0</v>
      </c>
      <c r="F191" s="236">
        <f t="shared" si="8"/>
        <v>0</v>
      </c>
      <c r="G191" s="236">
        <f t="shared" si="8"/>
        <v>0</v>
      </c>
      <c r="H191" s="237">
        <f t="shared" si="7"/>
        <v>0</v>
      </c>
    </row>
    <row r="192" spans="2:8" ht="12.75">
      <c r="B192" s="158" t="s">
        <v>50</v>
      </c>
      <c r="C192" s="160" t="s">
        <v>97</v>
      </c>
      <c r="D192" s="184"/>
      <c r="E192" s="236">
        <f t="shared" si="8"/>
        <v>0</v>
      </c>
      <c r="F192" s="236">
        <f t="shared" si="8"/>
        <v>0</v>
      </c>
      <c r="G192" s="236">
        <f t="shared" si="8"/>
        <v>0</v>
      </c>
      <c r="H192" s="237">
        <f aca="true" t="shared" si="10" ref="H192:H224">SUM(E192:G192)</f>
        <v>0</v>
      </c>
    </row>
    <row r="193" spans="2:8" ht="12.75">
      <c r="B193" s="158" t="s">
        <v>51</v>
      </c>
      <c r="C193" s="160" t="s">
        <v>70</v>
      </c>
      <c r="D193" s="161"/>
      <c r="E193" s="236">
        <f t="shared" si="8"/>
        <v>0</v>
      </c>
      <c r="F193" s="236">
        <f t="shared" si="8"/>
        <v>0</v>
      </c>
      <c r="G193" s="236">
        <f t="shared" si="8"/>
        <v>0</v>
      </c>
      <c r="H193" s="237">
        <f t="shared" si="10"/>
        <v>0</v>
      </c>
    </row>
    <row r="194" spans="2:8" ht="12.75">
      <c r="B194" s="158" t="s">
        <v>361</v>
      </c>
      <c r="C194" s="160" t="s">
        <v>203</v>
      </c>
      <c r="D194" s="184"/>
      <c r="E194" s="236">
        <f t="shared" si="8"/>
        <v>0</v>
      </c>
      <c r="F194" s="236">
        <f t="shared" si="8"/>
        <v>0</v>
      </c>
      <c r="G194" s="236">
        <f t="shared" si="8"/>
        <v>0</v>
      </c>
      <c r="H194" s="237">
        <f t="shared" si="10"/>
        <v>0</v>
      </c>
    </row>
    <row r="195" spans="2:8" ht="12.75">
      <c r="B195" s="158" t="s">
        <v>362</v>
      </c>
      <c r="C195" s="160" t="s">
        <v>204</v>
      </c>
      <c r="D195" s="184"/>
      <c r="E195" s="236">
        <f aca="true" t="shared" si="11" ref="E195:G214">+$D195*E57</f>
        <v>0</v>
      </c>
      <c r="F195" s="236">
        <f t="shared" si="11"/>
        <v>0</v>
      </c>
      <c r="G195" s="236">
        <f t="shared" si="11"/>
        <v>0</v>
      </c>
      <c r="H195" s="237">
        <f t="shared" si="10"/>
        <v>0</v>
      </c>
    </row>
    <row r="196" spans="2:8" ht="12.75">
      <c r="B196" s="158" t="s">
        <v>363</v>
      </c>
      <c r="C196" s="160" t="s">
        <v>205</v>
      </c>
      <c r="D196" s="184"/>
      <c r="E196" s="236">
        <f t="shared" si="11"/>
        <v>0</v>
      </c>
      <c r="F196" s="236">
        <f t="shared" si="11"/>
        <v>0</v>
      </c>
      <c r="G196" s="236">
        <f t="shared" si="11"/>
        <v>0</v>
      </c>
      <c r="H196" s="237">
        <f t="shared" si="10"/>
        <v>0</v>
      </c>
    </row>
    <row r="197" spans="2:8" ht="12.75">
      <c r="B197" s="158" t="s">
        <v>364</v>
      </c>
      <c r="C197" s="160" t="s">
        <v>206</v>
      </c>
      <c r="D197" s="184"/>
      <c r="E197" s="236">
        <f t="shared" si="11"/>
        <v>0</v>
      </c>
      <c r="F197" s="236">
        <f t="shared" si="11"/>
        <v>0</v>
      </c>
      <c r="G197" s="236">
        <f t="shared" si="11"/>
        <v>0</v>
      </c>
      <c r="H197" s="237">
        <f t="shared" si="10"/>
        <v>0</v>
      </c>
    </row>
    <row r="198" spans="2:8" ht="12.75">
      <c r="B198" s="158" t="s">
        <v>365</v>
      </c>
      <c r="C198" s="160" t="s">
        <v>207</v>
      </c>
      <c r="D198" s="184"/>
      <c r="E198" s="236">
        <f t="shared" si="11"/>
        <v>0</v>
      </c>
      <c r="F198" s="236">
        <f t="shared" si="11"/>
        <v>0</v>
      </c>
      <c r="G198" s="236">
        <f t="shared" si="11"/>
        <v>0</v>
      </c>
      <c r="H198" s="237">
        <f t="shared" si="10"/>
        <v>0</v>
      </c>
    </row>
    <row r="199" spans="2:8" ht="12.75">
      <c r="B199" s="158" t="s">
        <v>366</v>
      </c>
      <c r="C199" s="160" t="s">
        <v>208</v>
      </c>
      <c r="D199" s="184"/>
      <c r="E199" s="236">
        <f t="shared" si="11"/>
        <v>0</v>
      </c>
      <c r="F199" s="236">
        <f t="shared" si="11"/>
        <v>0</v>
      </c>
      <c r="G199" s="236">
        <f t="shared" si="11"/>
        <v>0</v>
      </c>
      <c r="H199" s="237">
        <f t="shared" si="10"/>
        <v>0</v>
      </c>
    </row>
    <row r="200" spans="2:8" ht="12.75">
      <c r="B200" s="158" t="s">
        <v>367</v>
      </c>
      <c r="C200" s="160" t="s">
        <v>209</v>
      </c>
      <c r="D200" s="184"/>
      <c r="E200" s="236">
        <f t="shared" si="11"/>
        <v>0</v>
      </c>
      <c r="F200" s="236">
        <f t="shared" si="11"/>
        <v>0</v>
      </c>
      <c r="G200" s="236">
        <f t="shared" si="11"/>
        <v>0</v>
      </c>
      <c r="H200" s="237">
        <f t="shared" si="10"/>
        <v>0</v>
      </c>
    </row>
    <row r="201" spans="2:8" ht="12.75">
      <c r="B201" s="158" t="s">
        <v>368</v>
      </c>
      <c r="C201" s="160" t="s">
        <v>210</v>
      </c>
      <c r="D201" s="184"/>
      <c r="E201" s="236">
        <f t="shared" si="11"/>
        <v>0</v>
      </c>
      <c r="F201" s="236">
        <f t="shared" si="11"/>
        <v>0</v>
      </c>
      <c r="G201" s="236">
        <f t="shared" si="11"/>
        <v>0</v>
      </c>
      <c r="H201" s="237">
        <f t="shared" si="10"/>
        <v>0</v>
      </c>
    </row>
    <row r="202" spans="2:8" ht="12.75">
      <c r="B202" s="158" t="s">
        <v>369</v>
      </c>
      <c r="C202" s="160" t="s">
        <v>211</v>
      </c>
      <c r="D202" s="184"/>
      <c r="E202" s="236">
        <f t="shared" si="11"/>
        <v>0</v>
      </c>
      <c r="F202" s="236">
        <f t="shared" si="11"/>
        <v>0</v>
      </c>
      <c r="G202" s="236">
        <f t="shared" si="11"/>
        <v>0</v>
      </c>
      <c r="H202" s="237">
        <f t="shared" si="10"/>
        <v>0</v>
      </c>
    </row>
    <row r="203" spans="2:8" ht="12.75">
      <c r="B203" s="158" t="s">
        <v>370</v>
      </c>
      <c r="C203" s="173" t="s">
        <v>212</v>
      </c>
      <c r="D203" s="184"/>
      <c r="E203" s="238">
        <f t="shared" si="11"/>
        <v>0</v>
      </c>
      <c r="F203" s="238">
        <f t="shared" si="11"/>
        <v>0</v>
      </c>
      <c r="G203" s="238">
        <f t="shared" si="11"/>
        <v>0</v>
      </c>
      <c r="H203" s="208">
        <f t="shared" si="10"/>
        <v>0</v>
      </c>
    </row>
    <row r="204" spans="2:8" ht="12.75">
      <c r="B204" s="147" t="s">
        <v>174</v>
      </c>
      <c r="C204" s="172" t="s">
        <v>20</v>
      </c>
      <c r="D204" s="150"/>
      <c r="E204" s="120">
        <f t="shared" si="11"/>
        <v>0</v>
      </c>
      <c r="F204" s="120">
        <f t="shared" si="11"/>
        <v>0</v>
      </c>
      <c r="G204" s="120">
        <f t="shared" si="11"/>
        <v>0</v>
      </c>
      <c r="H204" s="235">
        <f t="shared" si="10"/>
        <v>0</v>
      </c>
    </row>
    <row r="205" spans="2:8" ht="12.75">
      <c r="B205" s="152" t="s">
        <v>117</v>
      </c>
      <c r="C205" s="154" t="s">
        <v>72</v>
      </c>
      <c r="D205" s="184"/>
      <c r="E205" s="236">
        <f t="shared" si="11"/>
        <v>0</v>
      </c>
      <c r="F205" s="236">
        <f t="shared" si="11"/>
        <v>0</v>
      </c>
      <c r="G205" s="236">
        <f t="shared" si="11"/>
        <v>0</v>
      </c>
      <c r="H205" s="237">
        <f t="shared" si="10"/>
        <v>0</v>
      </c>
    </row>
    <row r="206" spans="2:8" ht="12.75">
      <c r="B206" s="158" t="s">
        <v>118</v>
      </c>
      <c r="C206" s="160" t="s">
        <v>22</v>
      </c>
      <c r="D206" s="161"/>
      <c r="E206" s="236">
        <f t="shared" si="11"/>
        <v>0</v>
      </c>
      <c r="F206" s="236">
        <f t="shared" si="11"/>
        <v>0</v>
      </c>
      <c r="G206" s="236">
        <f t="shared" si="11"/>
        <v>0</v>
      </c>
      <c r="H206" s="237">
        <f t="shared" si="10"/>
        <v>0</v>
      </c>
    </row>
    <row r="207" spans="2:8" ht="12.75">
      <c r="B207" s="158" t="s">
        <v>371</v>
      </c>
      <c r="C207" s="160" t="s">
        <v>213</v>
      </c>
      <c r="D207" s="184"/>
      <c r="E207" s="236">
        <f t="shared" si="11"/>
        <v>0</v>
      </c>
      <c r="F207" s="236">
        <f t="shared" si="11"/>
        <v>0</v>
      </c>
      <c r="G207" s="236">
        <f t="shared" si="11"/>
        <v>0</v>
      </c>
      <c r="H207" s="237">
        <f t="shared" si="10"/>
        <v>0</v>
      </c>
    </row>
    <row r="208" spans="2:8" ht="12.75">
      <c r="B208" s="158" t="s">
        <v>372</v>
      </c>
      <c r="C208" s="160" t="s">
        <v>214</v>
      </c>
      <c r="D208" s="184"/>
      <c r="E208" s="236">
        <f t="shared" si="11"/>
        <v>0</v>
      </c>
      <c r="F208" s="236">
        <f t="shared" si="11"/>
        <v>0</v>
      </c>
      <c r="G208" s="236">
        <f t="shared" si="11"/>
        <v>0</v>
      </c>
      <c r="H208" s="237">
        <f t="shared" si="10"/>
        <v>0</v>
      </c>
    </row>
    <row r="209" spans="2:8" ht="12.75">
      <c r="B209" s="158" t="s">
        <v>267</v>
      </c>
      <c r="C209" s="160" t="s">
        <v>21</v>
      </c>
      <c r="D209" s="184"/>
      <c r="E209" s="236">
        <f t="shared" si="11"/>
        <v>0</v>
      </c>
      <c r="F209" s="236">
        <f t="shared" si="11"/>
        <v>0</v>
      </c>
      <c r="G209" s="236">
        <f t="shared" si="11"/>
        <v>0</v>
      </c>
      <c r="H209" s="237">
        <f t="shared" si="10"/>
        <v>0</v>
      </c>
    </row>
    <row r="210" spans="2:8" ht="12.75">
      <c r="B210" s="158" t="s">
        <v>268</v>
      </c>
      <c r="C210" s="160" t="s">
        <v>23</v>
      </c>
      <c r="D210" s="184"/>
      <c r="E210" s="236">
        <f t="shared" si="11"/>
        <v>0</v>
      </c>
      <c r="F210" s="236">
        <f t="shared" si="11"/>
        <v>0</v>
      </c>
      <c r="G210" s="236">
        <f t="shared" si="11"/>
        <v>0</v>
      </c>
      <c r="H210" s="237">
        <f t="shared" si="10"/>
        <v>0</v>
      </c>
    </row>
    <row r="211" spans="2:8" ht="12.75">
      <c r="B211" s="158" t="s">
        <v>269</v>
      </c>
      <c r="C211" s="160" t="s">
        <v>215</v>
      </c>
      <c r="D211" s="184"/>
      <c r="E211" s="236">
        <f t="shared" si="11"/>
        <v>0</v>
      </c>
      <c r="F211" s="236">
        <f t="shared" si="11"/>
        <v>0</v>
      </c>
      <c r="G211" s="236">
        <f t="shared" si="11"/>
        <v>0</v>
      </c>
      <c r="H211" s="237">
        <f t="shared" si="10"/>
        <v>0</v>
      </c>
    </row>
    <row r="212" spans="2:8" ht="12.75">
      <c r="B212" s="158" t="s">
        <v>270</v>
      </c>
      <c r="C212" s="160" t="s">
        <v>24</v>
      </c>
      <c r="D212" s="184"/>
      <c r="E212" s="236">
        <f t="shared" si="11"/>
        <v>0</v>
      </c>
      <c r="F212" s="236">
        <f t="shared" si="11"/>
        <v>0</v>
      </c>
      <c r="G212" s="236">
        <f t="shared" si="11"/>
        <v>0</v>
      </c>
      <c r="H212" s="237">
        <f t="shared" si="10"/>
        <v>0</v>
      </c>
    </row>
    <row r="213" spans="2:8" ht="12.75">
      <c r="B213" s="158" t="s">
        <v>271</v>
      </c>
      <c r="C213" s="160" t="s">
        <v>73</v>
      </c>
      <c r="D213" s="184"/>
      <c r="E213" s="236">
        <f t="shared" si="11"/>
        <v>0</v>
      </c>
      <c r="F213" s="236">
        <f t="shared" si="11"/>
        <v>0</v>
      </c>
      <c r="G213" s="236">
        <f t="shared" si="11"/>
        <v>0</v>
      </c>
      <c r="H213" s="237">
        <f t="shared" si="10"/>
        <v>0</v>
      </c>
    </row>
    <row r="214" spans="2:8" ht="12.75">
      <c r="B214" s="158" t="s">
        <v>272</v>
      </c>
      <c r="C214" s="168" t="s">
        <v>242</v>
      </c>
      <c r="D214" s="184"/>
      <c r="E214" s="236">
        <f t="shared" si="11"/>
        <v>0</v>
      </c>
      <c r="F214" s="236">
        <f t="shared" si="11"/>
        <v>0</v>
      </c>
      <c r="G214" s="236">
        <f t="shared" si="11"/>
        <v>0</v>
      </c>
      <c r="H214" s="237">
        <f t="shared" si="10"/>
        <v>0</v>
      </c>
    </row>
    <row r="215" spans="2:8" ht="12.75">
      <c r="B215" s="158" t="s">
        <v>373</v>
      </c>
      <c r="C215" s="160" t="s">
        <v>74</v>
      </c>
      <c r="D215" s="161"/>
      <c r="E215" s="236">
        <f aca="true" t="shared" si="12" ref="E215:G222">+$D215*E77</f>
        <v>0</v>
      </c>
      <c r="F215" s="236">
        <f t="shared" si="12"/>
        <v>0</v>
      </c>
      <c r="G215" s="236">
        <f t="shared" si="12"/>
        <v>0</v>
      </c>
      <c r="H215" s="237">
        <f t="shared" si="10"/>
        <v>0</v>
      </c>
    </row>
    <row r="216" spans="2:8" ht="12.75">
      <c r="B216" s="158" t="s">
        <v>374</v>
      </c>
      <c r="C216" s="160" t="s">
        <v>216</v>
      </c>
      <c r="D216" s="184"/>
      <c r="E216" s="236">
        <f t="shared" si="12"/>
        <v>0</v>
      </c>
      <c r="F216" s="236">
        <f t="shared" si="12"/>
        <v>0</v>
      </c>
      <c r="G216" s="236">
        <f t="shared" si="12"/>
        <v>0</v>
      </c>
      <c r="H216" s="237">
        <f t="shared" si="10"/>
        <v>0</v>
      </c>
    </row>
    <row r="217" spans="2:8" ht="12.75">
      <c r="B217" s="158" t="s">
        <v>375</v>
      </c>
      <c r="C217" s="160" t="s">
        <v>217</v>
      </c>
      <c r="D217" s="184"/>
      <c r="E217" s="236">
        <f t="shared" si="12"/>
        <v>0</v>
      </c>
      <c r="F217" s="236">
        <f t="shared" si="12"/>
        <v>0</v>
      </c>
      <c r="G217" s="236">
        <f t="shared" si="12"/>
        <v>0</v>
      </c>
      <c r="H217" s="237">
        <f t="shared" si="10"/>
        <v>0</v>
      </c>
    </row>
    <row r="218" spans="2:8" ht="12.75">
      <c r="B218" s="158" t="s">
        <v>376</v>
      </c>
      <c r="C218" s="160" t="s">
        <v>218</v>
      </c>
      <c r="D218" s="184"/>
      <c r="E218" s="236">
        <f t="shared" si="12"/>
        <v>0</v>
      </c>
      <c r="F218" s="236">
        <f t="shared" si="12"/>
        <v>0</v>
      </c>
      <c r="G218" s="236">
        <f t="shared" si="12"/>
        <v>0</v>
      </c>
      <c r="H218" s="237">
        <f t="shared" si="10"/>
        <v>0</v>
      </c>
    </row>
    <row r="219" spans="2:8" ht="12.75">
      <c r="B219" s="158" t="s">
        <v>377</v>
      </c>
      <c r="C219" s="160" t="s">
        <v>20</v>
      </c>
      <c r="D219" s="184"/>
      <c r="E219" s="236">
        <f t="shared" si="12"/>
        <v>0</v>
      </c>
      <c r="F219" s="236">
        <f t="shared" si="12"/>
        <v>0</v>
      </c>
      <c r="G219" s="236">
        <f t="shared" si="12"/>
        <v>0</v>
      </c>
      <c r="H219" s="237">
        <f t="shared" si="10"/>
        <v>0</v>
      </c>
    </row>
    <row r="220" spans="2:8" ht="12.75">
      <c r="B220" s="158" t="s">
        <v>378</v>
      </c>
      <c r="C220" s="160" t="s">
        <v>219</v>
      </c>
      <c r="D220" s="184"/>
      <c r="E220" s="236">
        <f t="shared" si="12"/>
        <v>0</v>
      </c>
      <c r="F220" s="236">
        <f t="shared" si="12"/>
        <v>0</v>
      </c>
      <c r="G220" s="236">
        <f t="shared" si="12"/>
        <v>0</v>
      </c>
      <c r="H220" s="237">
        <f t="shared" si="10"/>
        <v>0</v>
      </c>
    </row>
    <row r="221" spans="2:8" ht="12.75">
      <c r="B221" s="158" t="s">
        <v>379</v>
      </c>
      <c r="C221" s="160" t="s">
        <v>78</v>
      </c>
      <c r="D221" s="184"/>
      <c r="E221" s="236">
        <f t="shared" si="12"/>
        <v>0</v>
      </c>
      <c r="F221" s="236">
        <f t="shared" si="12"/>
        <v>0</v>
      </c>
      <c r="G221" s="236">
        <f t="shared" si="12"/>
        <v>0</v>
      </c>
      <c r="H221" s="237">
        <f t="shared" si="10"/>
        <v>0</v>
      </c>
    </row>
    <row r="222" spans="2:8" ht="12.75">
      <c r="B222" s="158" t="s">
        <v>380</v>
      </c>
      <c r="C222" s="160" t="s">
        <v>383</v>
      </c>
      <c r="D222" s="184"/>
      <c r="E222" s="236">
        <f t="shared" si="12"/>
        <v>0</v>
      </c>
      <c r="F222" s="240">
        <f t="shared" si="12"/>
        <v>0</v>
      </c>
      <c r="G222" s="240">
        <f t="shared" si="12"/>
        <v>0</v>
      </c>
      <c r="H222" s="430">
        <f t="shared" si="10"/>
        <v>0</v>
      </c>
    </row>
    <row r="223" spans="2:8" ht="12.75">
      <c r="B223" s="158" t="s">
        <v>382</v>
      </c>
      <c r="C223" s="164" t="s">
        <v>220</v>
      </c>
      <c r="D223" s="186"/>
      <c r="E223" s="238">
        <f aca="true" t="shared" si="13" ref="E223:G251">+$D223*E86</f>
        <v>0</v>
      </c>
      <c r="F223" s="238">
        <f t="shared" si="13"/>
        <v>0</v>
      </c>
      <c r="G223" s="238">
        <f t="shared" si="13"/>
        <v>0</v>
      </c>
      <c r="H223" s="208">
        <f t="shared" si="10"/>
        <v>0</v>
      </c>
    </row>
    <row r="224" spans="2:8" ht="12.75">
      <c r="B224" s="147" t="s">
        <v>177</v>
      </c>
      <c r="C224" s="172" t="s">
        <v>25</v>
      </c>
      <c r="D224" s="150"/>
      <c r="E224" s="120">
        <f t="shared" si="13"/>
        <v>0</v>
      </c>
      <c r="F224" s="120">
        <f t="shared" si="13"/>
        <v>0</v>
      </c>
      <c r="G224" s="120">
        <f t="shared" si="13"/>
        <v>0</v>
      </c>
      <c r="H224" s="235">
        <f t="shared" si="10"/>
        <v>0</v>
      </c>
    </row>
    <row r="225" spans="2:8" ht="12.75">
      <c r="B225" s="152" t="s">
        <v>381</v>
      </c>
      <c r="C225" s="154" t="s">
        <v>26</v>
      </c>
      <c r="D225" s="155"/>
      <c r="E225" s="236">
        <f t="shared" si="13"/>
        <v>0</v>
      </c>
      <c r="F225" s="236">
        <f t="shared" si="13"/>
        <v>0</v>
      </c>
      <c r="G225" s="236">
        <f t="shared" si="13"/>
        <v>0</v>
      </c>
      <c r="H225" s="237">
        <f aca="true" t="shared" si="14" ref="H225:H254">SUM(E225:G225)</f>
        <v>0</v>
      </c>
    </row>
    <row r="226" spans="2:8" ht="12.75">
      <c r="B226" s="152" t="s">
        <v>384</v>
      </c>
      <c r="C226" s="154" t="s">
        <v>221</v>
      </c>
      <c r="D226" s="186"/>
      <c r="E226" s="236">
        <f t="shared" si="13"/>
        <v>0</v>
      </c>
      <c r="F226" s="236">
        <f t="shared" si="13"/>
        <v>0</v>
      </c>
      <c r="G226" s="236">
        <f t="shared" si="13"/>
        <v>0</v>
      </c>
      <c r="H226" s="237">
        <f t="shared" si="14"/>
        <v>0</v>
      </c>
    </row>
    <row r="227" spans="2:8" ht="12.75">
      <c r="B227" s="152" t="s">
        <v>385</v>
      </c>
      <c r="C227" s="154" t="s">
        <v>222</v>
      </c>
      <c r="D227" s="186"/>
      <c r="E227" s="236">
        <f t="shared" si="13"/>
        <v>0</v>
      </c>
      <c r="F227" s="236">
        <f t="shared" si="13"/>
        <v>0</v>
      </c>
      <c r="G227" s="236">
        <f t="shared" si="13"/>
        <v>0</v>
      </c>
      <c r="H227" s="237">
        <f t="shared" si="14"/>
        <v>0</v>
      </c>
    </row>
    <row r="228" spans="2:8" ht="12.75">
      <c r="B228" s="152" t="s">
        <v>386</v>
      </c>
      <c r="C228" s="154" t="s">
        <v>223</v>
      </c>
      <c r="D228" s="186"/>
      <c r="E228" s="236">
        <f t="shared" si="13"/>
        <v>0</v>
      </c>
      <c r="F228" s="236">
        <f t="shared" si="13"/>
        <v>0</v>
      </c>
      <c r="G228" s="236">
        <f t="shared" si="13"/>
        <v>0</v>
      </c>
      <c r="H228" s="237">
        <f t="shared" si="14"/>
        <v>0</v>
      </c>
    </row>
    <row r="229" spans="2:8" ht="12.75">
      <c r="B229" s="152" t="s">
        <v>387</v>
      </c>
      <c r="C229" s="154" t="s">
        <v>452</v>
      </c>
      <c r="D229" s="186"/>
      <c r="E229" s="236">
        <f t="shared" si="13"/>
        <v>0</v>
      </c>
      <c r="F229" s="236">
        <f t="shared" si="13"/>
        <v>0</v>
      </c>
      <c r="G229" s="236">
        <f t="shared" si="13"/>
        <v>0</v>
      </c>
      <c r="H229" s="237">
        <f t="shared" si="14"/>
        <v>0</v>
      </c>
    </row>
    <row r="230" spans="2:8" ht="12.75">
      <c r="B230" s="152" t="s">
        <v>451</v>
      </c>
      <c r="C230" s="154" t="s">
        <v>224</v>
      </c>
      <c r="D230" s="186"/>
      <c r="E230" s="236">
        <f t="shared" si="13"/>
        <v>0</v>
      </c>
      <c r="F230" s="236">
        <f t="shared" si="13"/>
        <v>0</v>
      </c>
      <c r="G230" s="236">
        <f t="shared" si="13"/>
        <v>0</v>
      </c>
      <c r="H230" s="237">
        <f t="shared" si="14"/>
        <v>0</v>
      </c>
    </row>
    <row r="231" spans="2:8" ht="12.75">
      <c r="B231" s="158" t="s">
        <v>388</v>
      </c>
      <c r="C231" s="160" t="s">
        <v>27</v>
      </c>
      <c r="D231" s="186"/>
      <c r="E231" s="236">
        <f t="shared" si="13"/>
        <v>0</v>
      </c>
      <c r="F231" s="236">
        <f t="shared" si="13"/>
        <v>0</v>
      </c>
      <c r="G231" s="236">
        <f t="shared" si="13"/>
        <v>0</v>
      </c>
      <c r="H231" s="237">
        <f t="shared" si="14"/>
        <v>0</v>
      </c>
    </row>
    <row r="232" spans="2:8" ht="12.75">
      <c r="B232" s="158" t="s">
        <v>389</v>
      </c>
      <c r="C232" s="160" t="s">
        <v>28</v>
      </c>
      <c r="D232" s="161"/>
      <c r="E232" s="236">
        <f t="shared" si="13"/>
        <v>0</v>
      </c>
      <c r="F232" s="236">
        <f t="shared" si="13"/>
        <v>0</v>
      </c>
      <c r="G232" s="236">
        <f t="shared" si="13"/>
        <v>0</v>
      </c>
      <c r="H232" s="237">
        <f t="shared" si="14"/>
        <v>0</v>
      </c>
    </row>
    <row r="233" spans="2:8" ht="12.75">
      <c r="B233" s="158" t="s">
        <v>390</v>
      </c>
      <c r="C233" s="160" t="s">
        <v>225</v>
      </c>
      <c r="D233" s="186"/>
      <c r="E233" s="236">
        <f t="shared" si="13"/>
        <v>0</v>
      </c>
      <c r="F233" s="236">
        <f t="shared" si="13"/>
        <v>0</v>
      </c>
      <c r="G233" s="236">
        <f t="shared" si="13"/>
        <v>0</v>
      </c>
      <c r="H233" s="237">
        <f t="shared" si="14"/>
        <v>0</v>
      </c>
    </row>
    <row r="234" spans="2:8" ht="12.75">
      <c r="B234" s="158" t="s">
        <v>391</v>
      </c>
      <c r="C234" s="160" t="s">
        <v>226</v>
      </c>
      <c r="D234" s="186"/>
      <c r="E234" s="236">
        <f t="shared" si="13"/>
        <v>0</v>
      </c>
      <c r="F234" s="236">
        <f t="shared" si="13"/>
        <v>0</v>
      </c>
      <c r="G234" s="236">
        <f t="shared" si="13"/>
        <v>0</v>
      </c>
      <c r="H234" s="237">
        <f t="shared" si="14"/>
        <v>0</v>
      </c>
    </row>
    <row r="235" spans="2:8" ht="12.75">
      <c r="B235" s="158" t="s">
        <v>392</v>
      </c>
      <c r="C235" s="160" t="s">
        <v>227</v>
      </c>
      <c r="D235" s="186"/>
      <c r="E235" s="236">
        <f t="shared" si="13"/>
        <v>0</v>
      </c>
      <c r="F235" s="236">
        <f t="shared" si="13"/>
        <v>0</v>
      </c>
      <c r="G235" s="236">
        <f t="shared" si="13"/>
        <v>0</v>
      </c>
      <c r="H235" s="237">
        <f t="shared" si="14"/>
        <v>0</v>
      </c>
    </row>
    <row r="236" spans="2:8" ht="12.75">
      <c r="B236" s="158" t="s">
        <v>393</v>
      </c>
      <c r="C236" s="160" t="s">
        <v>228</v>
      </c>
      <c r="D236" s="186"/>
      <c r="E236" s="236">
        <f t="shared" si="13"/>
        <v>0</v>
      </c>
      <c r="F236" s="236">
        <f t="shared" si="13"/>
        <v>0</v>
      </c>
      <c r="G236" s="236">
        <f t="shared" si="13"/>
        <v>0</v>
      </c>
      <c r="H236" s="237">
        <f t="shared" si="14"/>
        <v>0</v>
      </c>
    </row>
    <row r="237" spans="2:8" ht="12.75">
      <c r="B237" s="158" t="s">
        <v>394</v>
      </c>
      <c r="C237" s="160" t="s">
        <v>29</v>
      </c>
      <c r="D237" s="186"/>
      <c r="E237" s="236">
        <f t="shared" si="13"/>
        <v>0</v>
      </c>
      <c r="F237" s="236">
        <f t="shared" si="13"/>
        <v>0</v>
      </c>
      <c r="G237" s="236">
        <f t="shared" si="13"/>
        <v>0</v>
      </c>
      <c r="H237" s="237">
        <f t="shared" si="14"/>
        <v>0</v>
      </c>
    </row>
    <row r="238" spans="2:8" ht="12.75">
      <c r="B238" s="158" t="s">
        <v>395</v>
      </c>
      <c r="C238" s="160" t="s">
        <v>75</v>
      </c>
      <c r="D238" s="186"/>
      <c r="E238" s="236">
        <f t="shared" si="13"/>
        <v>0</v>
      </c>
      <c r="F238" s="236">
        <f t="shared" si="13"/>
        <v>0</v>
      </c>
      <c r="G238" s="236">
        <f t="shared" si="13"/>
        <v>0</v>
      </c>
      <c r="H238" s="237">
        <f t="shared" si="14"/>
        <v>0</v>
      </c>
    </row>
    <row r="239" spans="2:8" ht="12.75">
      <c r="B239" s="158" t="s">
        <v>396</v>
      </c>
      <c r="C239" s="160" t="s">
        <v>76</v>
      </c>
      <c r="D239" s="161"/>
      <c r="E239" s="236">
        <f t="shared" si="13"/>
        <v>0</v>
      </c>
      <c r="F239" s="236">
        <f t="shared" si="13"/>
        <v>0</v>
      </c>
      <c r="G239" s="236">
        <f t="shared" si="13"/>
        <v>0</v>
      </c>
      <c r="H239" s="237">
        <f t="shared" si="14"/>
        <v>0</v>
      </c>
    </row>
    <row r="240" spans="2:8" ht="12.75">
      <c r="B240" s="158" t="s">
        <v>397</v>
      </c>
      <c r="C240" s="167" t="s">
        <v>98</v>
      </c>
      <c r="D240" s="186"/>
      <c r="E240" s="236">
        <f t="shared" si="13"/>
        <v>0</v>
      </c>
      <c r="F240" s="236">
        <f t="shared" si="13"/>
        <v>0</v>
      </c>
      <c r="G240" s="236">
        <f t="shared" si="13"/>
        <v>0</v>
      </c>
      <c r="H240" s="237">
        <f t="shared" si="14"/>
        <v>0</v>
      </c>
    </row>
    <row r="241" spans="2:8" ht="12.75">
      <c r="B241" s="158" t="s">
        <v>398</v>
      </c>
      <c r="C241" s="167" t="s">
        <v>229</v>
      </c>
      <c r="D241" s="186"/>
      <c r="E241" s="236">
        <f t="shared" si="13"/>
        <v>0</v>
      </c>
      <c r="F241" s="236">
        <f t="shared" si="13"/>
        <v>0</v>
      </c>
      <c r="G241" s="236">
        <f t="shared" si="13"/>
        <v>0</v>
      </c>
      <c r="H241" s="237">
        <f t="shared" si="14"/>
        <v>0</v>
      </c>
    </row>
    <row r="242" spans="2:8" ht="12.75">
      <c r="B242" s="158" t="s">
        <v>399</v>
      </c>
      <c r="C242" s="167" t="s">
        <v>230</v>
      </c>
      <c r="D242" s="186"/>
      <c r="E242" s="236">
        <f t="shared" si="13"/>
        <v>0</v>
      </c>
      <c r="F242" s="236">
        <f t="shared" si="13"/>
        <v>0</v>
      </c>
      <c r="G242" s="236">
        <f t="shared" si="13"/>
        <v>0</v>
      </c>
      <c r="H242" s="237">
        <f t="shared" si="14"/>
        <v>0</v>
      </c>
    </row>
    <row r="243" spans="2:8" ht="12.75">
      <c r="B243" s="158" t="s">
        <v>400</v>
      </c>
      <c r="C243" s="167" t="s">
        <v>231</v>
      </c>
      <c r="D243" s="186"/>
      <c r="E243" s="236">
        <f t="shared" si="13"/>
        <v>0</v>
      </c>
      <c r="F243" s="236">
        <f t="shared" si="13"/>
        <v>0</v>
      </c>
      <c r="G243" s="236">
        <f t="shared" si="13"/>
        <v>0</v>
      </c>
      <c r="H243" s="237">
        <f t="shared" si="14"/>
        <v>0</v>
      </c>
    </row>
    <row r="244" spans="2:8" ht="12.75">
      <c r="B244" s="158" t="s">
        <v>401</v>
      </c>
      <c r="C244" s="167" t="s">
        <v>232</v>
      </c>
      <c r="D244" s="186"/>
      <c r="E244" s="236">
        <f t="shared" si="13"/>
        <v>0</v>
      </c>
      <c r="F244" s="236">
        <f t="shared" si="13"/>
        <v>0</v>
      </c>
      <c r="G244" s="236">
        <f t="shared" si="13"/>
        <v>0</v>
      </c>
      <c r="H244" s="237">
        <f t="shared" si="14"/>
        <v>0</v>
      </c>
    </row>
    <row r="245" spans="2:8" ht="12.75">
      <c r="B245" s="158" t="s">
        <v>402</v>
      </c>
      <c r="C245" s="167" t="s">
        <v>233</v>
      </c>
      <c r="D245" s="186"/>
      <c r="E245" s="236">
        <f t="shared" si="13"/>
        <v>0</v>
      </c>
      <c r="F245" s="236">
        <f t="shared" si="13"/>
        <v>0</v>
      </c>
      <c r="G245" s="236">
        <f t="shared" si="13"/>
        <v>0</v>
      </c>
      <c r="H245" s="237">
        <f t="shared" si="14"/>
        <v>0</v>
      </c>
    </row>
    <row r="246" spans="2:8" ht="12.75">
      <c r="B246" s="158" t="s">
        <v>403</v>
      </c>
      <c r="C246" s="142" t="s">
        <v>99</v>
      </c>
      <c r="D246" s="186"/>
      <c r="E246" s="236">
        <f t="shared" si="13"/>
        <v>0</v>
      </c>
      <c r="F246" s="236">
        <f t="shared" si="13"/>
        <v>0</v>
      </c>
      <c r="G246" s="236">
        <f t="shared" si="13"/>
        <v>0</v>
      </c>
      <c r="H246" s="237">
        <f t="shared" si="14"/>
        <v>0</v>
      </c>
    </row>
    <row r="247" spans="2:8" ht="12.75">
      <c r="B247" s="158" t="s">
        <v>404</v>
      </c>
      <c r="C247" s="160" t="s">
        <v>77</v>
      </c>
      <c r="D247" s="186"/>
      <c r="E247" s="236">
        <f t="shared" si="13"/>
        <v>0</v>
      </c>
      <c r="F247" s="236">
        <f t="shared" si="13"/>
        <v>0</v>
      </c>
      <c r="G247" s="236">
        <f t="shared" si="13"/>
        <v>0</v>
      </c>
      <c r="H247" s="237">
        <f t="shared" si="14"/>
        <v>0</v>
      </c>
    </row>
    <row r="248" spans="2:8" ht="12.75">
      <c r="B248" s="158" t="s">
        <v>405</v>
      </c>
      <c r="C248" s="160" t="s">
        <v>30</v>
      </c>
      <c r="D248" s="161"/>
      <c r="E248" s="236">
        <f t="shared" si="13"/>
        <v>0</v>
      </c>
      <c r="F248" s="236">
        <f t="shared" si="13"/>
        <v>0</v>
      </c>
      <c r="G248" s="236">
        <f t="shared" si="13"/>
        <v>0</v>
      </c>
      <c r="H248" s="237">
        <f t="shared" si="14"/>
        <v>0</v>
      </c>
    </row>
    <row r="249" spans="2:8" ht="12.75">
      <c r="B249" s="158" t="s">
        <v>406</v>
      </c>
      <c r="C249" s="160" t="s">
        <v>234</v>
      </c>
      <c r="D249" s="186"/>
      <c r="E249" s="236">
        <f t="shared" si="13"/>
        <v>0</v>
      </c>
      <c r="F249" s="236">
        <f t="shared" si="13"/>
        <v>0</v>
      </c>
      <c r="G249" s="236">
        <f t="shared" si="13"/>
        <v>0</v>
      </c>
      <c r="H249" s="237">
        <f t="shared" si="14"/>
        <v>0</v>
      </c>
    </row>
    <row r="250" spans="2:8" ht="12.75">
      <c r="B250" s="158" t="s">
        <v>407</v>
      </c>
      <c r="C250" s="160" t="s">
        <v>235</v>
      </c>
      <c r="D250" s="186"/>
      <c r="E250" s="236">
        <f t="shared" si="13"/>
        <v>0</v>
      </c>
      <c r="F250" s="236">
        <f t="shared" si="13"/>
        <v>0</v>
      </c>
      <c r="G250" s="236">
        <f t="shared" si="13"/>
        <v>0</v>
      </c>
      <c r="H250" s="237">
        <f t="shared" si="14"/>
        <v>0</v>
      </c>
    </row>
    <row r="251" spans="2:8" ht="12.75">
      <c r="B251" s="158" t="s">
        <v>408</v>
      </c>
      <c r="C251" s="160" t="s">
        <v>100</v>
      </c>
      <c r="D251" s="186"/>
      <c r="E251" s="236">
        <f t="shared" si="13"/>
        <v>0</v>
      </c>
      <c r="F251" s="236">
        <f t="shared" si="13"/>
        <v>0</v>
      </c>
      <c r="G251" s="236">
        <f t="shared" si="13"/>
        <v>0</v>
      </c>
      <c r="H251" s="237">
        <f t="shared" si="14"/>
        <v>0</v>
      </c>
    </row>
    <row r="252" spans="2:8" ht="12.75">
      <c r="B252" s="158" t="s">
        <v>409</v>
      </c>
      <c r="C252" s="419" t="s">
        <v>332</v>
      </c>
      <c r="D252" s="418"/>
      <c r="E252" s="238"/>
      <c r="F252" s="238"/>
      <c r="G252" s="238"/>
      <c r="H252" s="208"/>
    </row>
    <row r="253" spans="2:8" ht="12.75">
      <c r="B253" s="158" t="s">
        <v>410</v>
      </c>
      <c r="C253" s="177" t="s">
        <v>30</v>
      </c>
      <c r="D253" s="186"/>
      <c r="E253" s="238">
        <f aca="true" t="shared" si="15" ref="E253:G254">+$D253*E116</f>
        <v>0</v>
      </c>
      <c r="F253" s="238">
        <f t="shared" si="15"/>
        <v>0</v>
      </c>
      <c r="G253" s="238">
        <f t="shared" si="15"/>
        <v>0</v>
      </c>
      <c r="H253" s="208">
        <f t="shared" si="14"/>
        <v>0</v>
      </c>
    </row>
    <row r="254" spans="2:8" ht="25.5">
      <c r="B254" s="212" t="s">
        <v>178</v>
      </c>
      <c r="C254" s="149" t="s">
        <v>244</v>
      </c>
      <c r="D254" s="213"/>
      <c r="E254" s="120">
        <f t="shared" si="15"/>
        <v>0</v>
      </c>
      <c r="F254" s="120">
        <f t="shared" si="15"/>
        <v>0</v>
      </c>
      <c r="G254" s="120">
        <f t="shared" si="15"/>
        <v>0</v>
      </c>
      <c r="H254" s="235">
        <f t="shared" si="14"/>
        <v>0</v>
      </c>
    </row>
    <row r="255" spans="2:8" ht="12.75">
      <c r="B255" s="216" t="s">
        <v>12</v>
      </c>
      <c r="C255" s="217" t="s">
        <v>163</v>
      </c>
      <c r="D255" s="120"/>
      <c r="E255" s="120">
        <f>+SUM(INDEX(E:E,ROW()+1):INDEX(E:E,ROW(E264)-1))</f>
        <v>0</v>
      </c>
      <c r="F255" s="120">
        <f>+SUM(INDEX(F:F,ROW()+1):INDEX(F:F,ROW(F264)-1))</f>
        <v>0</v>
      </c>
      <c r="G255" s="120">
        <f>+SUM(INDEX(G:G,ROW()+1):INDEX(G:G,ROW(G264)-1))</f>
        <v>0</v>
      </c>
      <c r="H255" s="121">
        <f>+SUM(INDEX(H:H,ROW()+1):INDEX(H:H,ROW(H264)-1))</f>
        <v>0</v>
      </c>
    </row>
    <row r="256" spans="2:8" ht="12.75">
      <c r="B256" s="175">
        <v>1</v>
      </c>
      <c r="C256" s="220" t="s">
        <v>8</v>
      </c>
      <c r="D256" s="295"/>
      <c r="E256" s="236">
        <f aca="true" t="shared" si="16" ref="E256:G261">+$D256*E119</f>
        <v>0</v>
      </c>
      <c r="F256" s="236">
        <f t="shared" si="16"/>
        <v>0</v>
      </c>
      <c r="G256" s="236">
        <f t="shared" si="16"/>
        <v>0</v>
      </c>
      <c r="H256" s="237">
        <f aca="true" t="shared" si="17" ref="H256:H261">SUM(E256:G256)</f>
        <v>0</v>
      </c>
    </row>
    <row r="257" spans="2:8" ht="12.75">
      <c r="B257" s="175">
        <v>2</v>
      </c>
      <c r="C257" s="220" t="s">
        <v>10</v>
      </c>
      <c r="D257" s="295"/>
      <c r="E257" s="236">
        <f t="shared" si="16"/>
        <v>0</v>
      </c>
      <c r="F257" s="236">
        <f t="shared" si="16"/>
        <v>0</v>
      </c>
      <c r="G257" s="236">
        <f t="shared" si="16"/>
        <v>0</v>
      </c>
      <c r="H257" s="237">
        <f t="shared" si="17"/>
        <v>0</v>
      </c>
    </row>
    <row r="258" spans="2:8" ht="12.75">
      <c r="B258" s="175">
        <v>3</v>
      </c>
      <c r="C258" s="220" t="s">
        <v>5</v>
      </c>
      <c r="D258" s="295"/>
      <c r="E258" s="236">
        <f t="shared" si="16"/>
        <v>0</v>
      </c>
      <c r="F258" s="236">
        <f t="shared" si="16"/>
        <v>0</v>
      </c>
      <c r="G258" s="236">
        <f t="shared" si="16"/>
        <v>0</v>
      </c>
      <c r="H258" s="237">
        <f t="shared" si="17"/>
        <v>0</v>
      </c>
    </row>
    <row r="259" spans="2:8" ht="12.75">
      <c r="B259" s="175">
        <v>4</v>
      </c>
      <c r="C259" s="11" t="s">
        <v>9</v>
      </c>
      <c r="D259" s="295"/>
      <c r="E259" s="236">
        <f t="shared" si="16"/>
        <v>0</v>
      </c>
      <c r="F259" s="236">
        <f t="shared" si="16"/>
        <v>0</v>
      </c>
      <c r="G259" s="236">
        <f t="shared" si="16"/>
        <v>0</v>
      </c>
      <c r="H259" s="237">
        <f t="shared" si="17"/>
        <v>0</v>
      </c>
    </row>
    <row r="260" spans="2:8" ht="12.75">
      <c r="B260" s="175">
        <v>5</v>
      </c>
      <c r="C260" s="220" t="s">
        <v>58</v>
      </c>
      <c r="D260" s="295"/>
      <c r="E260" s="236">
        <f t="shared" si="16"/>
        <v>0</v>
      </c>
      <c r="F260" s="236">
        <f t="shared" si="16"/>
        <v>0</v>
      </c>
      <c r="G260" s="236">
        <f t="shared" si="16"/>
        <v>0</v>
      </c>
      <c r="H260" s="237">
        <f t="shared" si="17"/>
        <v>0</v>
      </c>
    </row>
    <row r="261" spans="2:8" ht="12.75">
      <c r="B261" s="175">
        <v>6</v>
      </c>
      <c r="C261" s="177" t="str">
        <f>+C124</f>
        <v>Средства у припреми</v>
      </c>
      <c r="D261" s="295"/>
      <c r="E261" s="236">
        <f t="shared" si="16"/>
        <v>0</v>
      </c>
      <c r="F261" s="236">
        <f t="shared" si="16"/>
        <v>0</v>
      </c>
      <c r="G261" s="236">
        <f t="shared" si="16"/>
        <v>0</v>
      </c>
      <c r="H261" s="237">
        <f t="shared" si="17"/>
        <v>0</v>
      </c>
    </row>
    <row r="262" spans="2:8" ht="12.75">
      <c r="B262" s="214" t="s">
        <v>3</v>
      </c>
      <c r="C262" s="215">
        <f>+C125</f>
        <v>0</v>
      </c>
      <c r="D262" s="296"/>
      <c r="E262" s="236"/>
      <c r="F262" s="236"/>
      <c r="G262" s="236"/>
      <c r="H262" s="237"/>
    </row>
    <row r="263" spans="2:8" ht="12.75">
      <c r="B263" s="214" t="s">
        <v>57</v>
      </c>
      <c r="C263" s="239">
        <f>+C126</f>
        <v>0</v>
      </c>
      <c r="D263" s="291"/>
      <c r="E263" s="236">
        <f>+$D263*E126</f>
        <v>0</v>
      </c>
      <c r="F263" s="236">
        <f>+$D263*F126</f>
        <v>0</v>
      </c>
      <c r="G263" s="236">
        <f>+$D263*G126</f>
        <v>0</v>
      </c>
      <c r="H263" s="237">
        <f aca="true" t="shared" si="18" ref="H263:H281">SUM(E263:G263)</f>
        <v>0</v>
      </c>
    </row>
    <row r="264" spans="2:8" ht="12.75">
      <c r="B264" s="225" t="s">
        <v>13</v>
      </c>
      <c r="C264" s="226" t="s">
        <v>46</v>
      </c>
      <c r="D264" s="120"/>
      <c r="E264" s="120">
        <f>+SUM(INDEX(E:E,ROW()+1):INDEX(E:E,ROW(E273)-1))</f>
        <v>0</v>
      </c>
      <c r="F264" s="120">
        <f>+SUM(INDEX(F:F,ROW()+1):INDEX(F:F,ROW(F273)-1))</f>
        <v>0</v>
      </c>
      <c r="G264" s="120">
        <f>+SUM(INDEX(G:G,ROW()+1):INDEX(G:G,ROW(G273)-1))</f>
        <v>0</v>
      </c>
      <c r="H264" s="121">
        <f t="shared" si="18"/>
        <v>0</v>
      </c>
    </row>
    <row r="265" spans="2:8" ht="12.75">
      <c r="B265" s="227">
        <v>1</v>
      </c>
      <c r="C265" s="228" t="s">
        <v>4</v>
      </c>
      <c r="D265" s="294"/>
      <c r="E265" s="236">
        <f aca="true" t="shared" si="19" ref="E265:G272">+$D265*E128</f>
        <v>0</v>
      </c>
      <c r="F265" s="236">
        <f t="shared" si="19"/>
        <v>0</v>
      </c>
      <c r="G265" s="236">
        <f t="shared" si="19"/>
        <v>0</v>
      </c>
      <c r="H265" s="237">
        <f t="shared" si="18"/>
        <v>0</v>
      </c>
    </row>
    <row r="266" spans="2:8" ht="12.75">
      <c r="B266" s="229">
        <v>2</v>
      </c>
      <c r="C266" s="220" t="s">
        <v>8</v>
      </c>
      <c r="D266" s="295"/>
      <c r="E266" s="240">
        <f t="shared" si="19"/>
        <v>0</v>
      </c>
      <c r="F266" s="240">
        <f t="shared" si="19"/>
        <v>0</v>
      </c>
      <c r="G266" s="240">
        <f t="shared" si="19"/>
        <v>0</v>
      </c>
      <c r="H266" s="237">
        <f t="shared" si="18"/>
        <v>0</v>
      </c>
    </row>
    <row r="267" spans="2:8" ht="12.75">
      <c r="B267" s="229">
        <v>3</v>
      </c>
      <c r="C267" s="220" t="s">
        <v>10</v>
      </c>
      <c r="D267" s="295"/>
      <c r="E267" s="240">
        <f t="shared" si="19"/>
        <v>0</v>
      </c>
      <c r="F267" s="240">
        <f t="shared" si="19"/>
        <v>0</v>
      </c>
      <c r="G267" s="240">
        <f t="shared" si="19"/>
        <v>0</v>
      </c>
      <c r="H267" s="237">
        <f t="shared" si="18"/>
        <v>0</v>
      </c>
    </row>
    <row r="268" spans="2:8" ht="12.75">
      <c r="B268" s="229">
        <v>4</v>
      </c>
      <c r="C268" s="220" t="s">
        <v>5</v>
      </c>
      <c r="D268" s="295"/>
      <c r="E268" s="240">
        <f t="shared" si="19"/>
        <v>0</v>
      </c>
      <c r="F268" s="240">
        <f t="shared" si="19"/>
        <v>0</v>
      </c>
      <c r="G268" s="240">
        <f t="shared" si="19"/>
        <v>0</v>
      </c>
      <c r="H268" s="237">
        <f t="shared" si="18"/>
        <v>0</v>
      </c>
    </row>
    <row r="269" spans="2:8" ht="12.75">
      <c r="B269" s="229">
        <v>5</v>
      </c>
      <c r="C269" s="11" t="s">
        <v>9</v>
      </c>
      <c r="D269" s="295"/>
      <c r="E269" s="240">
        <f t="shared" si="19"/>
        <v>0</v>
      </c>
      <c r="F269" s="240">
        <f t="shared" si="19"/>
        <v>0</v>
      </c>
      <c r="G269" s="240">
        <f t="shared" si="19"/>
        <v>0</v>
      </c>
      <c r="H269" s="237">
        <f t="shared" si="18"/>
        <v>0</v>
      </c>
    </row>
    <row r="270" spans="2:8" ht="12.75">
      <c r="B270" s="229">
        <v>6</v>
      </c>
      <c r="C270" s="220" t="s">
        <v>58</v>
      </c>
      <c r="D270" s="295"/>
      <c r="E270" s="240">
        <f t="shared" si="19"/>
        <v>0</v>
      </c>
      <c r="F270" s="240">
        <f t="shared" si="19"/>
        <v>0</v>
      </c>
      <c r="G270" s="240">
        <f t="shared" si="19"/>
        <v>0</v>
      </c>
      <c r="H270" s="237">
        <f t="shared" si="18"/>
        <v>0</v>
      </c>
    </row>
    <row r="271" spans="2:8" ht="12.75">
      <c r="B271" s="229">
        <v>7</v>
      </c>
      <c r="C271" s="241" t="str">
        <f>+C134</f>
        <v>Средства у припреми</v>
      </c>
      <c r="D271" s="289"/>
      <c r="E271" s="240">
        <f t="shared" si="19"/>
        <v>0</v>
      </c>
      <c r="F271" s="240">
        <f t="shared" si="19"/>
        <v>0</v>
      </c>
      <c r="G271" s="240">
        <f t="shared" si="19"/>
        <v>0</v>
      </c>
      <c r="H271" s="237">
        <f t="shared" si="18"/>
        <v>0</v>
      </c>
    </row>
    <row r="272" spans="2:8" ht="12.75">
      <c r="B272" s="230">
        <v>8</v>
      </c>
      <c r="C272" s="242">
        <f>+C135</f>
        <v>0</v>
      </c>
      <c r="D272" s="290"/>
      <c r="E272" s="243">
        <f t="shared" si="19"/>
        <v>0</v>
      </c>
      <c r="F272" s="243">
        <f t="shared" si="19"/>
        <v>0</v>
      </c>
      <c r="G272" s="243">
        <f t="shared" si="19"/>
        <v>0</v>
      </c>
      <c r="H272" s="208">
        <f t="shared" si="18"/>
        <v>0</v>
      </c>
    </row>
    <row r="273" spans="2:8" ht="12.75">
      <c r="B273" s="225" t="s">
        <v>134</v>
      </c>
      <c r="C273" s="226" t="s">
        <v>48</v>
      </c>
      <c r="D273" s="120"/>
      <c r="E273" s="120">
        <f>+SUM(INDEX(E:E,ROW()+1):INDEX(E:E,ROW(E282)-1))</f>
        <v>0</v>
      </c>
      <c r="F273" s="120">
        <f>+SUM(INDEX(F:F,ROW()+1):INDEX(F:F,ROW(F282)-1))</f>
        <v>0</v>
      </c>
      <c r="G273" s="120">
        <f>+SUM(INDEX(G:G,ROW()+1):INDEX(G:G,ROW(G282)-1))</f>
        <v>0</v>
      </c>
      <c r="H273" s="121">
        <f t="shared" si="18"/>
        <v>0</v>
      </c>
    </row>
    <row r="274" spans="2:8" ht="12.75">
      <c r="B274" s="227">
        <v>1</v>
      </c>
      <c r="C274" s="244">
        <f aca="true" t="shared" si="20" ref="C274:C281">+C137</f>
        <v>0</v>
      </c>
      <c r="D274" s="292"/>
      <c r="E274" s="236">
        <f aca="true" t="shared" si="21" ref="E274:G281">+$D274*E137</f>
        <v>0</v>
      </c>
      <c r="F274" s="236">
        <f t="shared" si="21"/>
        <v>0</v>
      </c>
      <c r="G274" s="236">
        <f t="shared" si="21"/>
        <v>0</v>
      </c>
      <c r="H274" s="237">
        <f t="shared" si="18"/>
        <v>0</v>
      </c>
    </row>
    <row r="275" spans="2:8" ht="12.75">
      <c r="B275" s="229">
        <v>2</v>
      </c>
      <c r="C275" s="241">
        <f t="shared" si="20"/>
        <v>0</v>
      </c>
      <c r="D275" s="289"/>
      <c r="E275" s="240">
        <f t="shared" si="21"/>
        <v>0</v>
      </c>
      <c r="F275" s="240">
        <f t="shared" si="21"/>
        <v>0</v>
      </c>
      <c r="G275" s="240">
        <f t="shared" si="21"/>
        <v>0</v>
      </c>
      <c r="H275" s="237">
        <f t="shared" si="18"/>
        <v>0</v>
      </c>
    </row>
    <row r="276" spans="2:8" ht="12.75">
      <c r="B276" s="229">
        <v>3</v>
      </c>
      <c r="C276" s="241">
        <f t="shared" si="20"/>
        <v>0</v>
      </c>
      <c r="D276" s="289"/>
      <c r="E276" s="240">
        <f t="shared" si="21"/>
        <v>0</v>
      </c>
      <c r="F276" s="240">
        <f t="shared" si="21"/>
        <v>0</v>
      </c>
      <c r="G276" s="240">
        <f t="shared" si="21"/>
        <v>0</v>
      </c>
      <c r="H276" s="237">
        <f t="shared" si="18"/>
        <v>0</v>
      </c>
    </row>
    <row r="277" spans="2:8" ht="12.75">
      <c r="B277" s="229">
        <v>4</v>
      </c>
      <c r="C277" s="241">
        <f t="shared" si="20"/>
        <v>0</v>
      </c>
      <c r="D277" s="289"/>
      <c r="E277" s="240">
        <f t="shared" si="21"/>
        <v>0</v>
      </c>
      <c r="F277" s="240">
        <f t="shared" si="21"/>
        <v>0</v>
      </c>
      <c r="G277" s="240">
        <f t="shared" si="21"/>
        <v>0</v>
      </c>
      <c r="H277" s="237">
        <f t="shared" si="18"/>
        <v>0</v>
      </c>
    </row>
    <row r="278" spans="2:8" ht="12.75">
      <c r="B278" s="229">
        <v>5</v>
      </c>
      <c r="C278" s="241">
        <f t="shared" si="20"/>
        <v>0</v>
      </c>
      <c r="D278" s="289"/>
      <c r="E278" s="240">
        <f t="shared" si="21"/>
        <v>0</v>
      </c>
      <c r="F278" s="240">
        <f t="shared" si="21"/>
        <v>0</v>
      </c>
      <c r="G278" s="240">
        <f t="shared" si="21"/>
        <v>0</v>
      </c>
      <c r="H278" s="237">
        <f t="shared" si="18"/>
        <v>0</v>
      </c>
    </row>
    <row r="279" spans="2:8" ht="12.75">
      <c r="B279" s="229">
        <v>6</v>
      </c>
      <c r="C279" s="241">
        <f t="shared" si="20"/>
        <v>0</v>
      </c>
      <c r="D279" s="289"/>
      <c r="E279" s="240">
        <f t="shared" si="21"/>
        <v>0</v>
      </c>
      <c r="F279" s="240">
        <f t="shared" si="21"/>
        <v>0</v>
      </c>
      <c r="G279" s="240">
        <f t="shared" si="21"/>
        <v>0</v>
      </c>
      <c r="H279" s="237">
        <f t="shared" si="18"/>
        <v>0</v>
      </c>
    </row>
    <row r="280" spans="2:8" ht="12.75">
      <c r="B280" s="229">
        <v>7</v>
      </c>
      <c r="C280" s="241">
        <f t="shared" si="20"/>
        <v>0</v>
      </c>
      <c r="D280" s="289"/>
      <c r="E280" s="240">
        <f t="shared" si="21"/>
        <v>0</v>
      </c>
      <c r="F280" s="240">
        <f t="shared" si="21"/>
        <v>0</v>
      </c>
      <c r="G280" s="240">
        <f t="shared" si="21"/>
        <v>0</v>
      </c>
      <c r="H280" s="237">
        <f t="shared" si="18"/>
        <v>0</v>
      </c>
    </row>
    <row r="281" spans="2:8" ht="13.5" thickBot="1">
      <c r="B281" s="231">
        <v>8</v>
      </c>
      <c r="C281" s="245">
        <f t="shared" si="20"/>
        <v>0</v>
      </c>
      <c r="D281" s="293"/>
      <c r="E281" s="246">
        <f t="shared" si="21"/>
        <v>0</v>
      </c>
      <c r="F281" s="246">
        <f t="shared" si="21"/>
        <v>0</v>
      </c>
      <c r="G281" s="246">
        <f t="shared" si="21"/>
        <v>0</v>
      </c>
      <c r="H281" s="247">
        <f t="shared" si="18"/>
        <v>0</v>
      </c>
    </row>
    <row r="282" ht="13.5" thickTop="1">
      <c r="B282" s="200" t="s">
        <v>422</v>
      </c>
    </row>
    <row r="283" ht="12.75">
      <c r="B283" s="190"/>
    </row>
    <row r="284" spans="2:9" ht="12.75">
      <c r="B284" s="832" t="s">
        <v>485</v>
      </c>
      <c r="C284" s="832"/>
      <c r="D284" s="832"/>
      <c r="E284" s="832"/>
      <c r="F284" s="832"/>
      <c r="G284" s="832"/>
      <c r="H284" s="832"/>
      <c r="I284" s="832"/>
    </row>
    <row r="285" spans="2:9" ht="13.5" thickBot="1">
      <c r="B285" s="637"/>
      <c r="C285" s="637"/>
      <c r="D285" s="638"/>
      <c r="E285" s="638"/>
      <c r="F285" s="638"/>
      <c r="G285" s="637"/>
      <c r="H285" s="637"/>
      <c r="I285" s="637"/>
    </row>
    <row r="286" spans="2:8" ht="64.5" thickTop="1">
      <c r="B286" s="675" t="s">
        <v>7</v>
      </c>
      <c r="C286" s="833" t="s">
        <v>484</v>
      </c>
      <c r="D286" s="834"/>
      <c r="E286" s="322" t="s">
        <v>329</v>
      </c>
      <c r="F286" s="427" t="s">
        <v>273</v>
      </c>
      <c r="G286" s="422" t="s">
        <v>276</v>
      </c>
      <c r="H286" s="423" t="s">
        <v>52</v>
      </c>
    </row>
    <row r="287" spans="2:8" ht="13.5" thickBot="1">
      <c r="B287" s="692">
        <v>1</v>
      </c>
      <c r="C287" s="835">
        <f>+'Poc. strana'!$C$19</f>
        <v>2017</v>
      </c>
      <c r="D287" s="836"/>
      <c r="E287" s="693"/>
      <c r="F287" s="694"/>
      <c r="G287" s="694"/>
      <c r="H287" s="695">
        <f>SUM(E287:G287)</f>
        <v>0</v>
      </c>
    </row>
    <row r="288" ht="13.5" thickTop="1"/>
  </sheetData>
  <sheetProtection formatCells="0" insertRows="0" selectLockedCells="1"/>
  <mergeCells count="4">
    <mergeCell ref="B7:H7"/>
    <mergeCell ref="B284:I284"/>
    <mergeCell ref="C286:D286"/>
    <mergeCell ref="C287:D287"/>
  </mergeCells>
  <printOptions horizontalCentered="1"/>
  <pageMargins left="0.236220472440945" right="0.236220472440945" top="0.511811023622047" bottom="0.511811023622047" header="0.236220472440945" footer="0.236220472440945"/>
  <pageSetup fitToHeight="2" horizontalDpi="600" verticalDpi="600" orientation="portrait" paperSize="9" scale="38" r:id="rId1"/>
  <headerFooter alignWithMargins="0">
    <oddFooter>&amp;R&amp;"Arial Narrow,Regular"Страна &amp;P од &amp;N</oddFooter>
  </headerFooter>
  <rowBreaks count="1" manualBreakCount="1">
    <brk id="14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21"/>
  <sheetViews>
    <sheetView showGridLines="0" showZeros="0" zoomScalePageLayoutView="0" workbookViewId="0" topLeftCell="A85">
      <selection activeCell="A1" sqref="A1"/>
    </sheetView>
  </sheetViews>
  <sheetFormatPr defaultColWidth="9.140625" defaultRowHeight="12.75"/>
  <cols>
    <col min="1" max="1" width="3.00390625" style="142" customWidth="1"/>
    <col min="2" max="2" width="10.57421875" style="179" customWidth="1"/>
    <col min="3" max="3" width="10.57421875" style="142" customWidth="1"/>
    <col min="4" max="4" width="61.140625" style="180" customWidth="1"/>
    <col min="5" max="6" width="13.7109375" style="180" customWidth="1"/>
    <col min="7" max="11" width="13.7109375" style="142" customWidth="1"/>
    <col min="12" max="16384" width="9.140625" style="142" customWidth="1"/>
  </cols>
  <sheetData>
    <row r="1" spans="1:11" s="131" customFormat="1" ht="12.75">
      <c r="A1" s="131" t="s">
        <v>116</v>
      </c>
      <c r="B1" s="132"/>
      <c r="C1" s="133"/>
      <c r="D1" s="133"/>
      <c r="E1" s="133"/>
      <c r="F1" s="133"/>
      <c r="G1" s="133"/>
      <c r="H1" s="133"/>
      <c r="I1" s="133"/>
      <c r="J1" s="133"/>
      <c r="K1" s="133"/>
    </row>
    <row r="2" spans="2:11" s="131" customFormat="1" ht="12.75">
      <c r="B2" s="132"/>
      <c r="C2" s="133"/>
      <c r="D2" s="133"/>
      <c r="E2" s="133"/>
      <c r="F2" s="133"/>
      <c r="G2" s="133"/>
      <c r="H2" s="133"/>
      <c r="I2" s="133"/>
      <c r="J2" s="133"/>
      <c r="K2" s="133"/>
    </row>
    <row r="3" spans="1:11" s="131" customFormat="1" ht="12.75">
      <c r="A3" s="134"/>
      <c r="B3" s="135" t="str">
        <f>+CONCATENATE('Poc. strana'!$A$15," ",'Poc. strana'!$C$15)</f>
        <v>Назив енергетског субјекта: </v>
      </c>
      <c r="C3" s="135"/>
      <c r="D3" s="136"/>
      <c r="K3" s="137"/>
    </row>
    <row r="4" spans="1:4" s="131" customFormat="1" ht="12.75">
      <c r="A4" s="138"/>
      <c r="B4" s="134" t="str">
        <f>+CONCATENATE('Poc. strana'!$A$29," ",'Poc. strana'!$C$29)</f>
        <v>Датум обраде: </v>
      </c>
      <c r="C4" s="135"/>
      <c r="D4" s="136"/>
    </row>
    <row r="5" spans="1:4" s="131" customFormat="1" ht="11.25" customHeight="1">
      <c r="A5" s="138"/>
      <c r="B5" s="134"/>
      <c r="C5" s="135"/>
      <c r="D5" s="136"/>
    </row>
    <row r="6" spans="1:6" s="141" customFormat="1" ht="12.75" customHeight="1">
      <c r="A6" s="138"/>
      <c r="B6" s="139"/>
      <c r="C6" s="140"/>
      <c r="D6" s="136"/>
      <c r="E6" s="131"/>
      <c r="F6" s="131"/>
    </row>
    <row r="7" spans="2:11" ht="12.75" customHeight="1">
      <c r="B7" s="837" t="s">
        <v>411</v>
      </c>
      <c r="C7" s="837"/>
      <c r="D7" s="837"/>
      <c r="E7" s="837"/>
      <c r="F7" s="837"/>
      <c r="G7" s="837"/>
      <c r="H7" s="837"/>
      <c r="I7" s="837"/>
      <c r="J7" s="837"/>
      <c r="K7" s="837"/>
    </row>
    <row r="8" spans="2:11" ht="12.75" customHeight="1"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spans="2:11" ht="12.75" customHeight="1" thickBot="1">
      <c r="B9" s="143"/>
      <c r="C9" s="143"/>
      <c r="D9" s="143"/>
      <c r="E9" s="143"/>
      <c r="F9" s="143"/>
      <c r="G9" s="143"/>
      <c r="H9" s="143"/>
      <c r="I9" s="143"/>
      <c r="J9" s="143"/>
      <c r="K9" s="143"/>
    </row>
    <row r="10" spans="2:11" ht="12.75" customHeight="1" thickTop="1">
      <c r="B10" s="849" t="str">
        <f>CONCATENATE("Подаци за годину:"," ",'Poc. strana'!$C$19)</f>
        <v>Подаци за годину: 2017</v>
      </c>
      <c r="C10" s="850"/>
      <c r="D10" s="850"/>
      <c r="E10" s="850"/>
      <c r="F10" s="850"/>
      <c r="G10" s="850"/>
      <c r="H10" s="850"/>
      <c r="I10" s="850"/>
      <c r="J10" s="850"/>
      <c r="K10" s="144" t="s">
        <v>142</v>
      </c>
    </row>
    <row r="11" spans="2:11" ht="12.75" customHeight="1">
      <c r="B11" s="841" t="s">
        <v>7</v>
      </c>
      <c r="C11" s="844" t="s">
        <v>102</v>
      </c>
      <c r="D11" s="844" t="s">
        <v>59</v>
      </c>
      <c r="E11" s="838" t="s">
        <v>101</v>
      </c>
      <c r="F11" s="839"/>
      <c r="G11" s="839"/>
      <c r="H11" s="839"/>
      <c r="I11" s="839"/>
      <c r="J11" s="839"/>
      <c r="K11" s="840"/>
    </row>
    <row r="12" spans="2:11" s="145" customFormat="1" ht="25.5" customHeight="1">
      <c r="B12" s="842"/>
      <c r="C12" s="845"/>
      <c r="D12" s="845"/>
      <c r="E12" s="851" t="s">
        <v>329</v>
      </c>
      <c r="F12" s="848"/>
      <c r="G12" s="847" t="s">
        <v>273</v>
      </c>
      <c r="H12" s="848"/>
      <c r="I12" s="847" t="s">
        <v>276</v>
      </c>
      <c r="J12" s="848"/>
      <c r="K12" s="146" t="s">
        <v>52</v>
      </c>
    </row>
    <row r="13" spans="2:11" s="145" customFormat="1" ht="12.75">
      <c r="B13" s="843"/>
      <c r="C13" s="846"/>
      <c r="D13" s="846"/>
      <c r="E13" s="332" t="s">
        <v>247</v>
      </c>
      <c r="F13" s="332" t="s">
        <v>248</v>
      </c>
      <c r="G13" s="332" t="s">
        <v>247</v>
      </c>
      <c r="H13" s="332" t="s">
        <v>248</v>
      </c>
      <c r="I13" s="332" t="s">
        <v>247</v>
      </c>
      <c r="J13" s="332" t="s">
        <v>248</v>
      </c>
      <c r="K13" s="146"/>
    </row>
    <row r="14" spans="2:11" s="145" customFormat="1" ht="12.75" customHeight="1">
      <c r="B14" s="414" t="s">
        <v>60</v>
      </c>
      <c r="C14" s="413">
        <v>50</v>
      </c>
      <c r="D14" s="416" t="s">
        <v>331</v>
      </c>
      <c r="E14" s="213"/>
      <c r="F14" s="150">
        <f>+'2 Zajed tr sred prih'!E149</f>
        <v>0</v>
      </c>
      <c r="G14" s="213"/>
      <c r="H14" s="150">
        <f>+'2 Zajed tr sred prih'!F149</f>
        <v>0</v>
      </c>
      <c r="I14" s="213"/>
      <c r="J14" s="255">
        <f>+'2 Zajed tr sred prih'!G149</f>
        <v>0</v>
      </c>
      <c r="K14" s="151">
        <f>SUM(E14:J14)</f>
        <v>0</v>
      </c>
    </row>
    <row r="15" spans="2:11" ht="12.75" customHeight="1">
      <c r="B15" s="147" t="s">
        <v>63</v>
      </c>
      <c r="C15" s="148">
        <v>51</v>
      </c>
      <c r="D15" s="415" t="s">
        <v>17</v>
      </c>
      <c r="E15" s="150">
        <f>+E16+E33+E34+E47+E48</f>
        <v>0</v>
      </c>
      <c r="F15" s="150">
        <f aca="true" t="shared" si="0" ref="F15:K15">+F16+F33+F34+F47+F48</f>
        <v>0</v>
      </c>
      <c r="G15" s="150">
        <f t="shared" si="0"/>
        <v>0</v>
      </c>
      <c r="H15" s="150">
        <f t="shared" si="0"/>
        <v>0</v>
      </c>
      <c r="I15" s="150">
        <f t="shared" si="0"/>
        <v>0</v>
      </c>
      <c r="J15" s="150">
        <f t="shared" si="0"/>
        <v>0</v>
      </c>
      <c r="K15" s="151">
        <f t="shared" si="0"/>
        <v>0</v>
      </c>
    </row>
    <row r="16" spans="2:11" ht="12.75" customHeight="1">
      <c r="B16" s="152" t="s">
        <v>37</v>
      </c>
      <c r="C16" s="153">
        <v>511</v>
      </c>
      <c r="D16" s="154" t="s">
        <v>61</v>
      </c>
      <c r="E16" s="155">
        <f>+E17+E26</f>
        <v>0</v>
      </c>
      <c r="F16" s="155">
        <f aca="true" t="shared" si="1" ref="F16:K16">+F17+F26</f>
        <v>0</v>
      </c>
      <c r="G16" s="155">
        <f t="shared" si="1"/>
        <v>0</v>
      </c>
      <c r="H16" s="155">
        <f t="shared" si="1"/>
        <v>0</v>
      </c>
      <c r="I16" s="155">
        <f t="shared" si="1"/>
        <v>0</v>
      </c>
      <c r="J16" s="155">
        <f t="shared" si="1"/>
        <v>0</v>
      </c>
      <c r="K16" s="156">
        <f t="shared" si="1"/>
        <v>0</v>
      </c>
    </row>
    <row r="17" spans="2:11" ht="12.75" customHeight="1">
      <c r="B17" s="152" t="s">
        <v>335</v>
      </c>
      <c r="C17" s="153"/>
      <c r="D17" s="154" t="s">
        <v>182</v>
      </c>
      <c r="E17" s="155">
        <f>+E18+E21+E25</f>
        <v>0</v>
      </c>
      <c r="F17" s="155">
        <f aca="true" t="shared" si="2" ref="F17:K17">+F18+F21+F25</f>
        <v>0</v>
      </c>
      <c r="G17" s="155">
        <f t="shared" si="2"/>
        <v>0</v>
      </c>
      <c r="H17" s="155">
        <f t="shared" si="2"/>
        <v>0</v>
      </c>
      <c r="I17" s="155">
        <f t="shared" si="2"/>
        <v>0</v>
      </c>
      <c r="J17" s="155">
        <f t="shared" si="2"/>
        <v>0</v>
      </c>
      <c r="K17" s="157">
        <f t="shared" si="2"/>
        <v>0</v>
      </c>
    </row>
    <row r="18" spans="2:11" ht="12.75" customHeight="1">
      <c r="B18" s="158" t="s">
        <v>336</v>
      </c>
      <c r="C18" s="159"/>
      <c r="D18" s="160" t="s">
        <v>183</v>
      </c>
      <c r="E18" s="161">
        <f>SUM(E19:E20)</f>
        <v>0</v>
      </c>
      <c r="F18" s="161">
        <f aca="true" t="shared" si="3" ref="F18:K18">SUM(F19:F20)</f>
        <v>0</v>
      </c>
      <c r="G18" s="161">
        <f t="shared" si="3"/>
        <v>0</v>
      </c>
      <c r="H18" s="161">
        <f t="shared" si="3"/>
        <v>0</v>
      </c>
      <c r="I18" s="161">
        <f t="shared" si="3"/>
        <v>0</v>
      </c>
      <c r="J18" s="161">
        <f t="shared" si="3"/>
        <v>0</v>
      </c>
      <c r="K18" s="157">
        <f t="shared" si="3"/>
        <v>0</v>
      </c>
    </row>
    <row r="19" spans="2:11" ht="12.75" customHeight="1">
      <c r="B19" s="158" t="s">
        <v>337</v>
      </c>
      <c r="C19" s="159"/>
      <c r="D19" s="160" t="s">
        <v>184</v>
      </c>
      <c r="E19" s="447"/>
      <c r="F19" s="161">
        <f>+'2 Zajed tr sred prih'!E155</f>
        <v>0</v>
      </c>
      <c r="G19" s="184"/>
      <c r="H19" s="161">
        <f>+'2 Zajed tr sred prih'!F155</f>
        <v>0</v>
      </c>
      <c r="I19" s="184"/>
      <c r="J19" s="249">
        <f>+'2 Zajed tr sred prih'!G155</f>
        <v>0</v>
      </c>
      <c r="K19" s="157">
        <f>SUM(E19:J19)</f>
        <v>0</v>
      </c>
    </row>
    <row r="20" spans="2:11" ht="12.75" customHeight="1">
      <c r="B20" s="158" t="s">
        <v>338</v>
      </c>
      <c r="C20" s="159"/>
      <c r="D20" s="160" t="s">
        <v>185</v>
      </c>
      <c r="E20" s="184"/>
      <c r="F20" s="161">
        <f>+'2 Zajed tr sred prih'!E156</f>
        <v>0</v>
      </c>
      <c r="G20" s="184"/>
      <c r="H20" s="161">
        <f>+'2 Zajed tr sred prih'!F156</f>
        <v>0</v>
      </c>
      <c r="I20" s="184"/>
      <c r="J20" s="249">
        <f>+'2 Zajed tr sred prih'!G156</f>
        <v>0</v>
      </c>
      <c r="K20" s="157">
        <f>SUM(E20:J20)</f>
        <v>0</v>
      </c>
    </row>
    <row r="21" spans="2:11" ht="12.75" customHeight="1">
      <c r="B21" s="158" t="s">
        <v>339</v>
      </c>
      <c r="C21" s="159"/>
      <c r="D21" s="160" t="s">
        <v>186</v>
      </c>
      <c r="E21" s="161">
        <f>SUM(E22:E24)</f>
        <v>0</v>
      </c>
      <c r="F21" s="161">
        <f aca="true" t="shared" si="4" ref="F21:K21">SUM(F22:F24)</f>
        <v>0</v>
      </c>
      <c r="G21" s="161">
        <f t="shared" si="4"/>
        <v>0</v>
      </c>
      <c r="H21" s="161">
        <f t="shared" si="4"/>
        <v>0</v>
      </c>
      <c r="I21" s="161">
        <f t="shared" si="4"/>
        <v>0</v>
      </c>
      <c r="J21" s="161">
        <f t="shared" si="4"/>
        <v>0</v>
      </c>
      <c r="K21" s="157">
        <f t="shared" si="4"/>
        <v>0</v>
      </c>
    </row>
    <row r="22" spans="2:11" ht="12.75" customHeight="1">
      <c r="B22" s="158" t="s">
        <v>340</v>
      </c>
      <c r="C22" s="159"/>
      <c r="D22" s="160" t="str">
        <f>+D19</f>
        <v>Текуће одржавање</v>
      </c>
      <c r="E22" s="447"/>
      <c r="F22" s="161">
        <f>+'2 Zajed tr sred prih'!E158</f>
        <v>0</v>
      </c>
      <c r="G22" s="184"/>
      <c r="H22" s="161">
        <f>+'2 Zajed tr sred prih'!F158</f>
        <v>0</v>
      </c>
      <c r="I22" s="184"/>
      <c r="J22" s="249">
        <f>+'2 Zajed tr sred prih'!G158</f>
        <v>0</v>
      </c>
      <c r="K22" s="157">
        <f>SUM(E22:J22)</f>
        <v>0</v>
      </c>
    </row>
    <row r="23" spans="2:11" ht="12.75" customHeight="1">
      <c r="B23" s="158" t="s">
        <v>341</v>
      </c>
      <c r="C23" s="159"/>
      <c r="D23" s="160" t="str">
        <f>+D20</f>
        <v>Инвестиционо одржавање</v>
      </c>
      <c r="E23" s="184"/>
      <c r="F23" s="161">
        <f>+'2 Zajed tr sred prih'!E159</f>
        <v>0</v>
      </c>
      <c r="G23" s="184"/>
      <c r="H23" s="161">
        <f>+'2 Zajed tr sred prih'!F159</f>
        <v>0</v>
      </c>
      <c r="I23" s="184"/>
      <c r="J23" s="249">
        <f>+'2 Zajed tr sred prih'!G159</f>
        <v>0</v>
      </c>
      <c r="K23" s="157">
        <f>SUM(E23:J23)</f>
        <v>0</v>
      </c>
    </row>
    <row r="24" spans="2:11" ht="12.75" customHeight="1">
      <c r="B24" s="158" t="s">
        <v>342</v>
      </c>
      <c r="C24" s="159"/>
      <c r="D24" s="160" t="s">
        <v>187</v>
      </c>
      <c r="E24" s="184"/>
      <c r="F24" s="161">
        <f>+'2 Zajed tr sred prih'!E160</f>
        <v>0</v>
      </c>
      <c r="G24" s="184"/>
      <c r="H24" s="161">
        <f>+'2 Zajed tr sred prih'!F160</f>
        <v>0</v>
      </c>
      <c r="I24" s="184"/>
      <c r="J24" s="249">
        <f>+'2 Zajed tr sred prih'!G160</f>
        <v>0</v>
      </c>
      <c r="K24" s="157">
        <f>SUM(E24:J24)</f>
        <v>0</v>
      </c>
    </row>
    <row r="25" spans="2:11" ht="12.75" customHeight="1">
      <c r="B25" s="158" t="s">
        <v>343</v>
      </c>
      <c r="C25" s="159"/>
      <c r="D25" s="160" t="s">
        <v>188</v>
      </c>
      <c r="E25" s="184"/>
      <c r="F25" s="161">
        <f>+'2 Zajed tr sred prih'!E161</f>
        <v>0</v>
      </c>
      <c r="G25" s="184"/>
      <c r="H25" s="161">
        <f>+'2 Zajed tr sred prih'!F161</f>
        <v>0</v>
      </c>
      <c r="I25" s="184"/>
      <c r="J25" s="249">
        <f>+'2 Zajed tr sred prih'!G161</f>
        <v>0</v>
      </c>
      <c r="K25" s="157">
        <f>SUM(E25:J25)</f>
        <v>0</v>
      </c>
    </row>
    <row r="26" spans="2:11" ht="12.75" customHeight="1">
      <c r="B26" s="158" t="s">
        <v>344</v>
      </c>
      <c r="C26" s="159"/>
      <c r="D26" s="160" t="s">
        <v>189</v>
      </c>
      <c r="E26" s="161">
        <f aca="true" t="shared" si="5" ref="E26:K26">SUM(E27:E32)</f>
        <v>0</v>
      </c>
      <c r="F26" s="161">
        <f t="shared" si="5"/>
        <v>0</v>
      </c>
      <c r="G26" s="161">
        <f t="shared" si="5"/>
        <v>0</v>
      </c>
      <c r="H26" s="161">
        <f t="shared" si="5"/>
        <v>0</v>
      </c>
      <c r="I26" s="161">
        <f t="shared" si="5"/>
        <v>0</v>
      </c>
      <c r="J26" s="161">
        <f t="shared" si="5"/>
        <v>0</v>
      </c>
      <c r="K26" s="157">
        <f t="shared" si="5"/>
        <v>0</v>
      </c>
    </row>
    <row r="27" spans="2:11" ht="12.75" customHeight="1">
      <c r="B27" s="158" t="s">
        <v>345</v>
      </c>
      <c r="C27" s="159"/>
      <c r="D27" s="160" t="s">
        <v>190</v>
      </c>
      <c r="E27" s="184"/>
      <c r="F27" s="161">
        <f>+'2 Zajed tr sred prih'!E163</f>
        <v>0</v>
      </c>
      <c r="G27" s="184"/>
      <c r="H27" s="161">
        <f>+'2 Zajed tr sred prih'!F163</f>
        <v>0</v>
      </c>
      <c r="I27" s="184"/>
      <c r="J27" s="249">
        <f>+'2 Zajed tr sred prih'!G163</f>
        <v>0</v>
      </c>
      <c r="K27" s="157">
        <f aca="true" t="shared" si="6" ref="K27:K33">SUM(E27:J27)</f>
        <v>0</v>
      </c>
    </row>
    <row r="28" spans="2:11" ht="12.75" customHeight="1">
      <c r="B28" s="158" t="s">
        <v>346</v>
      </c>
      <c r="C28" s="159"/>
      <c r="D28" s="160" t="s">
        <v>191</v>
      </c>
      <c r="E28" s="447"/>
      <c r="F28" s="161">
        <f>+'2 Zajed tr sred prih'!E164</f>
        <v>0</v>
      </c>
      <c r="G28" s="184"/>
      <c r="H28" s="161">
        <f>+'2 Zajed tr sred prih'!F164</f>
        <v>0</v>
      </c>
      <c r="I28" s="184"/>
      <c r="J28" s="249">
        <f>+'2 Zajed tr sred prih'!G164</f>
        <v>0</v>
      </c>
      <c r="K28" s="157">
        <f t="shared" si="6"/>
        <v>0</v>
      </c>
    </row>
    <row r="29" spans="2:11" ht="12.75" customHeight="1">
      <c r="B29" s="158" t="s">
        <v>347</v>
      </c>
      <c r="C29" s="159"/>
      <c r="D29" s="160" t="s">
        <v>192</v>
      </c>
      <c r="E29" s="184"/>
      <c r="F29" s="161">
        <f>+'2 Zajed tr sred prih'!E165</f>
        <v>0</v>
      </c>
      <c r="G29" s="184"/>
      <c r="H29" s="161">
        <f>+'2 Zajed tr sred prih'!F165</f>
        <v>0</v>
      </c>
      <c r="I29" s="184"/>
      <c r="J29" s="249">
        <f>+'2 Zajed tr sred prih'!G165</f>
        <v>0</v>
      </c>
      <c r="K29" s="157">
        <f t="shared" si="6"/>
        <v>0</v>
      </c>
    </row>
    <row r="30" spans="2:11" ht="12.75" customHeight="1">
      <c r="B30" s="158" t="s">
        <v>348</v>
      </c>
      <c r="C30" s="159"/>
      <c r="D30" s="160" t="s">
        <v>193</v>
      </c>
      <c r="E30" s="184"/>
      <c r="F30" s="161">
        <f>+'2 Zajed tr sred prih'!E166</f>
        <v>0</v>
      </c>
      <c r="G30" s="184"/>
      <c r="H30" s="161">
        <f>+'2 Zajed tr sred prih'!F166</f>
        <v>0</v>
      </c>
      <c r="I30" s="184"/>
      <c r="J30" s="249">
        <f>+'2 Zajed tr sred prih'!G166</f>
        <v>0</v>
      </c>
      <c r="K30" s="157">
        <f t="shared" si="6"/>
        <v>0</v>
      </c>
    </row>
    <row r="31" spans="2:11" ht="12.75" customHeight="1">
      <c r="B31" s="158" t="s">
        <v>349</v>
      </c>
      <c r="C31" s="159"/>
      <c r="D31" s="160" t="s">
        <v>194</v>
      </c>
      <c r="E31" s="184"/>
      <c r="F31" s="161">
        <f>+'2 Zajed tr sred prih'!E167</f>
        <v>0</v>
      </c>
      <c r="G31" s="184"/>
      <c r="H31" s="161">
        <f>+'2 Zajed tr sred prih'!F167</f>
        <v>0</v>
      </c>
      <c r="I31" s="184"/>
      <c r="J31" s="249">
        <f>+'2 Zajed tr sred prih'!G167</f>
        <v>0</v>
      </c>
      <c r="K31" s="157">
        <f t="shared" si="6"/>
        <v>0</v>
      </c>
    </row>
    <row r="32" spans="2:11" ht="12.75" customHeight="1">
      <c r="B32" s="158" t="s">
        <v>350</v>
      </c>
      <c r="C32" s="159"/>
      <c r="D32" s="160" t="s">
        <v>195</v>
      </c>
      <c r="E32" s="184"/>
      <c r="F32" s="161">
        <f>+'2 Zajed tr sred prih'!E168</f>
        <v>0</v>
      </c>
      <c r="G32" s="184"/>
      <c r="H32" s="161">
        <f>+'2 Zajed tr sred prih'!F168</f>
        <v>0</v>
      </c>
      <c r="I32" s="184"/>
      <c r="J32" s="249">
        <f>+'2 Zajed tr sred prih'!G168</f>
        <v>0</v>
      </c>
      <c r="K32" s="157">
        <f t="shared" si="6"/>
        <v>0</v>
      </c>
    </row>
    <row r="33" spans="2:11" ht="12.75" customHeight="1">
      <c r="B33" s="162" t="s">
        <v>38</v>
      </c>
      <c r="C33" s="163">
        <v>512</v>
      </c>
      <c r="D33" s="164" t="s">
        <v>62</v>
      </c>
      <c r="E33" s="184"/>
      <c r="F33" s="250">
        <f>+'2 Zajed tr sred prih'!E169</f>
        <v>0</v>
      </c>
      <c r="G33" s="185"/>
      <c r="H33" s="250">
        <f>+'2 Zajed tr sred prih'!F169</f>
        <v>0</v>
      </c>
      <c r="I33" s="185"/>
      <c r="J33" s="251">
        <f>+'2 Zajed tr sred prih'!G169</f>
        <v>0</v>
      </c>
      <c r="K33" s="165">
        <f t="shared" si="6"/>
        <v>0</v>
      </c>
    </row>
    <row r="34" spans="2:11" ht="12.75" customHeight="1">
      <c r="B34" s="158" t="s">
        <v>39</v>
      </c>
      <c r="C34" s="159">
        <v>513</v>
      </c>
      <c r="D34" s="160" t="s">
        <v>18</v>
      </c>
      <c r="E34" s="161">
        <f aca="true" t="shared" si="7" ref="E34:K34">+E35+E38+E39+E45+E46</f>
        <v>0</v>
      </c>
      <c r="F34" s="161">
        <f t="shared" si="7"/>
        <v>0</v>
      </c>
      <c r="G34" s="161">
        <f t="shared" si="7"/>
        <v>0</v>
      </c>
      <c r="H34" s="161">
        <f t="shared" si="7"/>
        <v>0</v>
      </c>
      <c r="I34" s="161">
        <f t="shared" si="7"/>
        <v>0</v>
      </c>
      <c r="J34" s="161">
        <f t="shared" si="7"/>
        <v>0</v>
      </c>
      <c r="K34" s="157">
        <f t="shared" si="7"/>
        <v>0</v>
      </c>
    </row>
    <row r="35" spans="2:11" ht="12.75" customHeight="1">
      <c r="B35" s="152" t="s">
        <v>351</v>
      </c>
      <c r="C35" s="153"/>
      <c r="D35" s="166" t="s">
        <v>333</v>
      </c>
      <c r="E35" s="249">
        <f aca="true" t="shared" si="8" ref="E35:J35">SUM(E36:E37)</f>
        <v>0</v>
      </c>
      <c r="F35" s="155">
        <f t="shared" si="8"/>
        <v>0</v>
      </c>
      <c r="G35" s="252">
        <f t="shared" si="8"/>
        <v>0</v>
      </c>
      <c r="H35" s="155">
        <f t="shared" si="8"/>
        <v>0</v>
      </c>
      <c r="I35" s="252">
        <f t="shared" si="8"/>
        <v>0</v>
      </c>
      <c r="J35" s="252">
        <f t="shared" si="8"/>
        <v>0</v>
      </c>
      <c r="K35" s="156">
        <f>SUM(E35:J35)</f>
        <v>0</v>
      </c>
    </row>
    <row r="36" spans="2:11" ht="12.75" customHeight="1">
      <c r="B36" s="152" t="s">
        <v>445</v>
      </c>
      <c r="C36" s="153"/>
      <c r="D36" s="166" t="s">
        <v>447</v>
      </c>
      <c r="E36" s="184"/>
      <c r="F36" s="155">
        <f>+'2 Zajed tr sred prih'!E172</f>
        <v>0</v>
      </c>
      <c r="G36" s="186"/>
      <c r="H36" s="155">
        <f>+'2 Zajed tr sred prih'!F172</f>
        <v>0</v>
      </c>
      <c r="I36" s="186"/>
      <c r="J36" s="252">
        <f>+'2 Zajed tr sred prih'!G172</f>
        <v>0</v>
      </c>
      <c r="K36" s="156">
        <f>SUM(E36:J36)</f>
        <v>0</v>
      </c>
    </row>
    <row r="37" spans="2:11" ht="25.5" customHeight="1">
      <c r="B37" s="152" t="s">
        <v>446</v>
      </c>
      <c r="C37" s="153"/>
      <c r="D37" s="640" t="s">
        <v>448</v>
      </c>
      <c r="E37" s="184"/>
      <c r="F37" s="155">
        <f>+'2 Zajed tr sred prih'!E173</f>
        <v>0</v>
      </c>
      <c r="G37" s="186"/>
      <c r="H37" s="155">
        <f>+'2 Zajed tr sred prih'!F173</f>
        <v>0</v>
      </c>
      <c r="I37" s="186"/>
      <c r="J37" s="252">
        <f>+'2 Zajed tr sred prih'!G173</f>
        <v>0</v>
      </c>
      <c r="K37" s="156">
        <f>SUM(E37:J37)</f>
        <v>0</v>
      </c>
    </row>
    <row r="38" spans="2:11" ht="12.75" customHeight="1">
      <c r="B38" s="152" t="s">
        <v>352</v>
      </c>
      <c r="C38" s="153"/>
      <c r="D38" s="166" t="s">
        <v>334</v>
      </c>
      <c r="E38" s="184"/>
      <c r="F38" s="155">
        <f>+'2 Zajed tr sred prih'!E175</f>
        <v>0</v>
      </c>
      <c r="G38" s="186"/>
      <c r="H38" s="155">
        <f>+'2 Zajed tr sred prih'!F175</f>
        <v>0</v>
      </c>
      <c r="I38" s="186"/>
      <c r="J38" s="252">
        <f>+'2 Zajed tr sred prih'!G175</f>
        <v>0</v>
      </c>
      <c r="K38" s="156">
        <f>SUM(E38:J38)</f>
        <v>0</v>
      </c>
    </row>
    <row r="39" spans="2:11" ht="12.75" customHeight="1">
      <c r="B39" s="158" t="s">
        <v>353</v>
      </c>
      <c r="C39" s="159"/>
      <c r="D39" s="167" t="s">
        <v>196</v>
      </c>
      <c r="E39" s="161">
        <f>SUM(E40:E44)</f>
        <v>0</v>
      </c>
      <c r="F39" s="161">
        <f aca="true" t="shared" si="9" ref="F39:K39">SUM(F40:F44)</f>
        <v>0</v>
      </c>
      <c r="G39" s="161">
        <f t="shared" si="9"/>
        <v>0</v>
      </c>
      <c r="H39" s="161">
        <f t="shared" si="9"/>
        <v>0</v>
      </c>
      <c r="I39" s="161">
        <f t="shared" si="9"/>
        <v>0</v>
      </c>
      <c r="J39" s="161">
        <f t="shared" si="9"/>
        <v>0</v>
      </c>
      <c r="K39" s="157">
        <f t="shared" si="9"/>
        <v>0</v>
      </c>
    </row>
    <row r="40" spans="2:11" ht="12.75" customHeight="1">
      <c r="B40" s="158" t="s">
        <v>354</v>
      </c>
      <c r="C40" s="163"/>
      <c r="D40" s="167" t="s">
        <v>197</v>
      </c>
      <c r="E40" s="184"/>
      <c r="F40" s="250">
        <f>+'2 Zajed tr sred prih'!E176</f>
        <v>0</v>
      </c>
      <c r="G40" s="185"/>
      <c r="H40" s="250">
        <f>+'2 Zajed tr sred prih'!F176</f>
        <v>0</v>
      </c>
      <c r="I40" s="185"/>
      <c r="J40" s="251">
        <f>+'2 Zajed tr sred prih'!G176</f>
        <v>0</v>
      </c>
      <c r="K40" s="157">
        <f aca="true" t="shared" si="10" ref="K40:K46">SUM(E40:J40)</f>
        <v>0</v>
      </c>
    </row>
    <row r="41" spans="2:11" ht="12.75" customHeight="1">
      <c r="B41" s="162" t="s">
        <v>355</v>
      </c>
      <c r="C41" s="163"/>
      <c r="D41" s="167" t="s">
        <v>198</v>
      </c>
      <c r="E41" s="184"/>
      <c r="F41" s="250">
        <f>+'2 Zajed tr sred prih'!E177</f>
        <v>0</v>
      </c>
      <c r="G41" s="185"/>
      <c r="H41" s="250">
        <f>+'2 Zajed tr sred prih'!F177</f>
        <v>0</v>
      </c>
      <c r="I41" s="185"/>
      <c r="J41" s="251">
        <f>+'2 Zajed tr sred prih'!G177</f>
        <v>0</v>
      </c>
      <c r="K41" s="157">
        <f t="shared" si="10"/>
        <v>0</v>
      </c>
    </row>
    <row r="42" spans="2:11" ht="12.75" customHeight="1">
      <c r="B42" s="158" t="s">
        <v>356</v>
      </c>
      <c r="C42" s="163"/>
      <c r="D42" s="167" t="s">
        <v>199</v>
      </c>
      <c r="E42" s="184"/>
      <c r="F42" s="250">
        <f>+'2 Zajed tr sred prih'!E178</f>
        <v>0</v>
      </c>
      <c r="G42" s="185"/>
      <c r="H42" s="250">
        <f>+'2 Zajed tr sred prih'!F178</f>
        <v>0</v>
      </c>
      <c r="I42" s="185"/>
      <c r="J42" s="251">
        <f>+'2 Zajed tr sred prih'!G178</f>
        <v>0</v>
      </c>
      <c r="K42" s="157">
        <f t="shared" si="10"/>
        <v>0</v>
      </c>
    </row>
    <row r="43" spans="2:11" ht="12.75" customHeight="1">
      <c r="B43" s="162" t="s">
        <v>357</v>
      </c>
      <c r="C43" s="163"/>
      <c r="D43" s="167" t="s">
        <v>200</v>
      </c>
      <c r="E43" s="184"/>
      <c r="F43" s="250">
        <f>+'2 Zajed tr sred prih'!E179</f>
        <v>0</v>
      </c>
      <c r="G43" s="185"/>
      <c r="H43" s="250">
        <f>+'2 Zajed tr sred prih'!F179</f>
        <v>0</v>
      </c>
      <c r="I43" s="185"/>
      <c r="J43" s="251">
        <f>+'2 Zajed tr sred prih'!G179</f>
        <v>0</v>
      </c>
      <c r="K43" s="157">
        <f t="shared" si="10"/>
        <v>0</v>
      </c>
    </row>
    <row r="44" spans="2:11" ht="12.75" customHeight="1">
      <c r="B44" s="158" t="s">
        <v>358</v>
      </c>
      <c r="C44" s="163"/>
      <c r="D44" s="168" t="s">
        <v>201</v>
      </c>
      <c r="E44" s="184"/>
      <c r="F44" s="250">
        <f>+'2 Zajed tr sred prih'!E180</f>
        <v>0</v>
      </c>
      <c r="G44" s="185"/>
      <c r="H44" s="250">
        <f>+'2 Zajed tr sred prih'!F180</f>
        <v>0</v>
      </c>
      <c r="I44" s="185"/>
      <c r="J44" s="251">
        <f>+'2 Zajed tr sred prih'!G180</f>
        <v>0</v>
      </c>
      <c r="K44" s="157">
        <f t="shared" si="10"/>
        <v>0</v>
      </c>
    </row>
    <row r="45" spans="2:11" ht="12.75" customHeight="1">
      <c r="B45" s="162" t="s">
        <v>359</v>
      </c>
      <c r="C45" s="163"/>
      <c r="D45" s="168" t="s">
        <v>202</v>
      </c>
      <c r="E45" s="184"/>
      <c r="F45" s="250">
        <f>+'2 Zajed tr sred prih'!E181</f>
        <v>0</v>
      </c>
      <c r="G45" s="185"/>
      <c r="H45" s="250">
        <f>+'2 Zajed tr sred prih'!F181</f>
        <v>0</v>
      </c>
      <c r="I45" s="185"/>
      <c r="J45" s="251"/>
      <c r="K45" s="157">
        <f t="shared" si="10"/>
        <v>0</v>
      </c>
    </row>
    <row r="46" spans="2:11" ht="12.75" customHeight="1">
      <c r="B46" s="162" t="s">
        <v>360</v>
      </c>
      <c r="C46" s="163"/>
      <c r="D46" s="171" t="s">
        <v>153</v>
      </c>
      <c r="E46" s="185"/>
      <c r="F46" s="250">
        <f>+'2 Zajed tr sred prih'!E182</f>
        <v>0</v>
      </c>
      <c r="G46" s="185"/>
      <c r="H46" s="250">
        <f>+'2 Zajed tr sred prih'!F182</f>
        <v>0</v>
      </c>
      <c r="I46" s="185"/>
      <c r="J46" s="251">
        <f>+'2 Zajed tr sred prih'!G182</f>
        <v>0</v>
      </c>
      <c r="K46" s="165">
        <f t="shared" si="10"/>
        <v>0</v>
      </c>
    </row>
    <row r="47" spans="2:11" ht="12.75" customHeight="1">
      <c r="B47" s="158" t="s">
        <v>47</v>
      </c>
      <c r="C47" s="159">
        <v>514</v>
      </c>
      <c r="D47" s="673" t="s">
        <v>481</v>
      </c>
      <c r="E47" s="185"/>
      <c r="F47" s="250">
        <f>+'2 Zajed tr sred prih'!E183</f>
        <v>0</v>
      </c>
      <c r="G47" s="185"/>
      <c r="H47" s="250">
        <f>+'2 Zajed tr sred prih'!F183</f>
        <v>0</v>
      </c>
      <c r="I47" s="185"/>
      <c r="J47" s="251">
        <f>+'2 Zajed tr sred prih'!G183</f>
        <v>0</v>
      </c>
      <c r="K47" s="165">
        <f>SUM(E47:J47)</f>
        <v>0</v>
      </c>
    </row>
    <row r="48" spans="2:11" ht="12.75" customHeight="1">
      <c r="B48" s="169" t="s">
        <v>483</v>
      </c>
      <c r="C48" s="170">
        <v>515</v>
      </c>
      <c r="D48" s="674" t="s">
        <v>482</v>
      </c>
      <c r="E48" s="185"/>
      <c r="F48" s="250">
        <f>+'2 Zajed tr sred prih'!E184</f>
        <v>0</v>
      </c>
      <c r="G48" s="185"/>
      <c r="H48" s="250">
        <f>+'2 Zajed tr sred prih'!F184</f>
        <v>0</v>
      </c>
      <c r="I48" s="185"/>
      <c r="J48" s="251">
        <f>+'2 Zajed tr sred prih'!G184</f>
        <v>0</v>
      </c>
      <c r="K48" s="165">
        <f>SUM(E48:J48)</f>
        <v>0</v>
      </c>
    </row>
    <row r="49" spans="2:11" ht="12.75" customHeight="1">
      <c r="B49" s="147" t="s">
        <v>71</v>
      </c>
      <c r="C49" s="148">
        <v>52</v>
      </c>
      <c r="D49" s="172" t="s">
        <v>19</v>
      </c>
      <c r="E49" s="150">
        <f>SUM(E50:E57)</f>
        <v>0</v>
      </c>
      <c r="F49" s="150">
        <f aca="true" t="shared" si="11" ref="F49:K49">SUM(F50:F57)</f>
        <v>0</v>
      </c>
      <c r="G49" s="150">
        <f t="shared" si="11"/>
        <v>0</v>
      </c>
      <c r="H49" s="150">
        <f t="shared" si="11"/>
        <v>0</v>
      </c>
      <c r="I49" s="150">
        <f t="shared" si="11"/>
        <v>0</v>
      </c>
      <c r="J49" s="150">
        <f t="shared" si="11"/>
        <v>0</v>
      </c>
      <c r="K49" s="151">
        <f t="shared" si="11"/>
        <v>0</v>
      </c>
    </row>
    <row r="50" spans="2:11" ht="12.75" customHeight="1">
      <c r="B50" s="152" t="s">
        <v>41</v>
      </c>
      <c r="C50" s="153">
        <v>520</v>
      </c>
      <c r="D50" s="154" t="s">
        <v>64</v>
      </c>
      <c r="E50" s="186"/>
      <c r="F50" s="155">
        <f>+'2 Zajed tr sred prih'!E186</f>
        <v>0</v>
      </c>
      <c r="G50" s="186"/>
      <c r="H50" s="155">
        <f>+'2 Zajed tr sred prih'!F186</f>
        <v>0</v>
      </c>
      <c r="I50" s="186"/>
      <c r="J50" s="252">
        <f>+'2 Zajed tr sred prih'!G186</f>
        <v>0</v>
      </c>
      <c r="K50" s="156">
        <f aca="true" t="shared" si="12" ref="K50:K56">SUM(E50:J50)</f>
        <v>0</v>
      </c>
    </row>
    <row r="51" spans="2:11" ht="12.75" customHeight="1">
      <c r="B51" s="158" t="s">
        <v>42</v>
      </c>
      <c r="C51" s="159">
        <v>521</v>
      </c>
      <c r="D51" s="160" t="s">
        <v>65</v>
      </c>
      <c r="E51" s="184"/>
      <c r="F51" s="161">
        <f>+'2 Zajed tr sred prih'!E187</f>
        <v>0</v>
      </c>
      <c r="G51" s="184"/>
      <c r="H51" s="161">
        <f>+'2 Zajed tr sred prih'!F187</f>
        <v>0</v>
      </c>
      <c r="I51" s="184"/>
      <c r="J51" s="249">
        <f>+'2 Zajed tr sred prih'!G187</f>
        <v>0</v>
      </c>
      <c r="K51" s="157">
        <f t="shared" si="12"/>
        <v>0</v>
      </c>
    </row>
    <row r="52" spans="2:11" ht="12.75" customHeight="1">
      <c r="B52" s="158" t="s">
        <v>40</v>
      </c>
      <c r="C52" s="159">
        <v>522</v>
      </c>
      <c r="D52" s="160" t="s">
        <v>66</v>
      </c>
      <c r="E52" s="184"/>
      <c r="F52" s="161">
        <f>+'2 Zajed tr sred prih'!E188</f>
        <v>0</v>
      </c>
      <c r="G52" s="184"/>
      <c r="H52" s="161">
        <f>+'2 Zajed tr sred prih'!F188</f>
        <v>0</v>
      </c>
      <c r="I52" s="184"/>
      <c r="J52" s="249">
        <f>+'2 Zajed tr sred prih'!G188</f>
        <v>0</v>
      </c>
      <c r="K52" s="157">
        <f t="shared" si="12"/>
        <v>0</v>
      </c>
    </row>
    <row r="53" spans="2:11" ht="12.75" customHeight="1">
      <c r="B53" s="158" t="s">
        <v>43</v>
      </c>
      <c r="C53" s="159">
        <v>523</v>
      </c>
      <c r="D53" s="160" t="s">
        <v>67</v>
      </c>
      <c r="E53" s="184"/>
      <c r="F53" s="161">
        <f>+'2 Zajed tr sred prih'!E189</f>
        <v>0</v>
      </c>
      <c r="G53" s="184"/>
      <c r="H53" s="161">
        <f>+'2 Zajed tr sred prih'!F189</f>
        <v>0</v>
      </c>
      <c r="I53" s="184"/>
      <c r="J53" s="249">
        <f>+'2 Zajed tr sred prih'!G189</f>
        <v>0</v>
      </c>
      <c r="K53" s="157">
        <f t="shared" si="12"/>
        <v>0</v>
      </c>
    </row>
    <row r="54" spans="2:11" ht="12.75" customHeight="1">
      <c r="B54" s="158" t="s">
        <v>44</v>
      </c>
      <c r="C54" s="159">
        <v>524</v>
      </c>
      <c r="D54" s="160" t="s">
        <v>68</v>
      </c>
      <c r="E54" s="184"/>
      <c r="F54" s="161">
        <f>+'2 Zajed tr sred prih'!E190</f>
        <v>0</v>
      </c>
      <c r="G54" s="184"/>
      <c r="H54" s="161">
        <f>+'2 Zajed tr sred prih'!F190</f>
        <v>0</v>
      </c>
      <c r="I54" s="184"/>
      <c r="J54" s="249">
        <f>+'2 Zajed tr sred prih'!G190</f>
        <v>0</v>
      </c>
      <c r="K54" s="157">
        <f t="shared" si="12"/>
        <v>0</v>
      </c>
    </row>
    <row r="55" spans="2:11" ht="12.75" customHeight="1">
      <c r="B55" s="158" t="s">
        <v>49</v>
      </c>
      <c r="C55" s="159">
        <v>525</v>
      </c>
      <c r="D55" s="160" t="s">
        <v>69</v>
      </c>
      <c r="E55" s="184"/>
      <c r="F55" s="161">
        <f>+'2 Zajed tr sred prih'!E191</f>
        <v>0</v>
      </c>
      <c r="G55" s="184"/>
      <c r="H55" s="161">
        <f>+'2 Zajed tr sred prih'!F191</f>
        <v>0</v>
      </c>
      <c r="I55" s="184"/>
      <c r="J55" s="249">
        <f>+'2 Zajed tr sred prih'!G191</f>
        <v>0</v>
      </c>
      <c r="K55" s="157">
        <f t="shared" si="12"/>
        <v>0</v>
      </c>
    </row>
    <row r="56" spans="2:11" ht="12.75" customHeight="1">
      <c r="B56" s="158" t="s">
        <v>50</v>
      </c>
      <c r="C56" s="159">
        <v>526</v>
      </c>
      <c r="D56" s="160" t="s">
        <v>97</v>
      </c>
      <c r="E56" s="186"/>
      <c r="F56" s="161">
        <f>+'2 Zajed tr sred prih'!E192</f>
        <v>0</v>
      </c>
      <c r="G56" s="184"/>
      <c r="H56" s="161">
        <f>+'2 Zajed tr sred prih'!F192</f>
        <v>0</v>
      </c>
      <c r="I56" s="184"/>
      <c r="J56" s="249">
        <f>+'2 Zajed tr sred prih'!G192</f>
        <v>0</v>
      </c>
      <c r="K56" s="157">
        <f t="shared" si="12"/>
        <v>0</v>
      </c>
    </row>
    <row r="57" spans="2:11" ht="12.75" customHeight="1">
      <c r="B57" s="158" t="s">
        <v>51</v>
      </c>
      <c r="C57" s="159">
        <v>529</v>
      </c>
      <c r="D57" s="160" t="s">
        <v>70</v>
      </c>
      <c r="E57" s="249">
        <f>SUM(E58:E67)</f>
        <v>0</v>
      </c>
      <c r="F57" s="161">
        <f aca="true" t="shared" si="13" ref="F57:K57">SUM(F58:F67)</f>
        <v>0</v>
      </c>
      <c r="G57" s="161">
        <f t="shared" si="13"/>
        <v>0</v>
      </c>
      <c r="H57" s="161">
        <f t="shared" si="13"/>
        <v>0</v>
      </c>
      <c r="I57" s="161">
        <f t="shared" si="13"/>
        <v>0</v>
      </c>
      <c r="J57" s="161">
        <f t="shared" si="13"/>
        <v>0</v>
      </c>
      <c r="K57" s="157">
        <f t="shared" si="13"/>
        <v>0</v>
      </c>
    </row>
    <row r="58" spans="2:11" ht="12.75" customHeight="1">
      <c r="B58" s="158" t="s">
        <v>361</v>
      </c>
      <c r="C58" s="159"/>
      <c r="D58" s="160" t="s">
        <v>203</v>
      </c>
      <c r="E58" s="186"/>
      <c r="F58" s="161">
        <f>+'2 Zajed tr sred prih'!E194</f>
        <v>0</v>
      </c>
      <c r="G58" s="184"/>
      <c r="H58" s="161">
        <f>+'2 Zajed tr sred prih'!F194</f>
        <v>0</v>
      </c>
      <c r="I58" s="184"/>
      <c r="J58" s="249">
        <f>+'2 Zajed tr sred prih'!G194</f>
        <v>0</v>
      </c>
      <c r="K58" s="157">
        <f aca="true" t="shared" si="14" ref="K58:K67">SUM(E58:J58)</f>
        <v>0</v>
      </c>
    </row>
    <row r="59" spans="2:11" ht="12.75" customHeight="1">
      <c r="B59" s="158" t="s">
        <v>362</v>
      </c>
      <c r="C59" s="159"/>
      <c r="D59" s="160" t="s">
        <v>204</v>
      </c>
      <c r="E59" s="184"/>
      <c r="F59" s="161">
        <f>+'2 Zajed tr sred prih'!E195</f>
        <v>0</v>
      </c>
      <c r="G59" s="184"/>
      <c r="H59" s="161">
        <f>+'2 Zajed tr sred prih'!F195</f>
        <v>0</v>
      </c>
      <c r="I59" s="184"/>
      <c r="J59" s="249">
        <f>+'2 Zajed tr sred prih'!G195</f>
        <v>0</v>
      </c>
      <c r="K59" s="157">
        <f t="shared" si="14"/>
        <v>0</v>
      </c>
    </row>
    <row r="60" spans="2:11" ht="12.75" customHeight="1">
      <c r="B60" s="158" t="s">
        <v>363</v>
      </c>
      <c r="C60" s="159"/>
      <c r="D60" s="160" t="s">
        <v>205</v>
      </c>
      <c r="E60" s="184"/>
      <c r="F60" s="161">
        <f>+'2 Zajed tr sred prih'!E196</f>
        <v>0</v>
      </c>
      <c r="G60" s="184"/>
      <c r="H60" s="161">
        <f>+'2 Zajed tr sred prih'!F196</f>
        <v>0</v>
      </c>
      <c r="I60" s="184"/>
      <c r="J60" s="249">
        <f>+'2 Zajed tr sred prih'!G196</f>
        <v>0</v>
      </c>
      <c r="K60" s="157">
        <f t="shared" si="14"/>
        <v>0</v>
      </c>
    </row>
    <row r="61" spans="2:11" ht="12.75" customHeight="1">
      <c r="B61" s="158" t="s">
        <v>364</v>
      </c>
      <c r="C61" s="159"/>
      <c r="D61" s="160" t="s">
        <v>206</v>
      </c>
      <c r="E61" s="184"/>
      <c r="F61" s="161">
        <f>+'2 Zajed tr sred prih'!E197</f>
        <v>0</v>
      </c>
      <c r="G61" s="184"/>
      <c r="H61" s="161">
        <f>+'2 Zajed tr sred prih'!F197</f>
        <v>0</v>
      </c>
      <c r="I61" s="184"/>
      <c r="J61" s="249">
        <f>+'2 Zajed tr sred prih'!G197</f>
        <v>0</v>
      </c>
      <c r="K61" s="157">
        <f t="shared" si="14"/>
        <v>0</v>
      </c>
    </row>
    <row r="62" spans="2:11" ht="12.75" customHeight="1">
      <c r="B62" s="158" t="s">
        <v>365</v>
      </c>
      <c r="C62" s="159"/>
      <c r="D62" s="160" t="s">
        <v>207</v>
      </c>
      <c r="E62" s="184"/>
      <c r="F62" s="161">
        <f>+'2 Zajed tr sred prih'!E198</f>
        <v>0</v>
      </c>
      <c r="G62" s="184"/>
      <c r="H62" s="161">
        <f>+'2 Zajed tr sred prih'!F198</f>
        <v>0</v>
      </c>
      <c r="I62" s="184"/>
      <c r="J62" s="249">
        <f>+'2 Zajed tr sred prih'!G198</f>
        <v>0</v>
      </c>
      <c r="K62" s="157">
        <f t="shared" si="14"/>
        <v>0</v>
      </c>
    </row>
    <row r="63" spans="2:11" ht="12.75" customHeight="1">
      <c r="B63" s="158" t="s">
        <v>366</v>
      </c>
      <c r="C63" s="159"/>
      <c r="D63" s="160" t="s">
        <v>208</v>
      </c>
      <c r="E63" s="184"/>
      <c r="F63" s="161">
        <f>+'2 Zajed tr sred prih'!E199</f>
        <v>0</v>
      </c>
      <c r="G63" s="184"/>
      <c r="H63" s="161">
        <f>+'2 Zajed tr sred prih'!F199</f>
        <v>0</v>
      </c>
      <c r="I63" s="184"/>
      <c r="J63" s="249">
        <f>+'2 Zajed tr sred prih'!G199</f>
        <v>0</v>
      </c>
      <c r="K63" s="157">
        <f t="shared" si="14"/>
        <v>0</v>
      </c>
    </row>
    <row r="64" spans="2:11" ht="12.75" customHeight="1">
      <c r="B64" s="158" t="s">
        <v>367</v>
      </c>
      <c r="C64" s="159"/>
      <c r="D64" s="160" t="s">
        <v>209</v>
      </c>
      <c r="E64" s="184"/>
      <c r="F64" s="161">
        <f>+'2 Zajed tr sred prih'!E200</f>
        <v>0</v>
      </c>
      <c r="G64" s="184"/>
      <c r="H64" s="161">
        <f>+'2 Zajed tr sred prih'!F200</f>
        <v>0</v>
      </c>
      <c r="I64" s="184"/>
      <c r="J64" s="249">
        <f>+'2 Zajed tr sred prih'!G200</f>
        <v>0</v>
      </c>
      <c r="K64" s="157">
        <f t="shared" si="14"/>
        <v>0</v>
      </c>
    </row>
    <row r="65" spans="2:11" ht="12.75" customHeight="1">
      <c r="B65" s="158" t="s">
        <v>368</v>
      </c>
      <c r="C65" s="159"/>
      <c r="D65" s="160" t="s">
        <v>210</v>
      </c>
      <c r="E65" s="184"/>
      <c r="F65" s="161">
        <f>+'2 Zajed tr sred prih'!E201</f>
        <v>0</v>
      </c>
      <c r="G65" s="184"/>
      <c r="H65" s="161">
        <f>+'2 Zajed tr sred prih'!F201</f>
        <v>0</v>
      </c>
      <c r="I65" s="184"/>
      <c r="J65" s="249">
        <f>+'2 Zajed tr sred prih'!G201</f>
        <v>0</v>
      </c>
      <c r="K65" s="157">
        <f t="shared" si="14"/>
        <v>0</v>
      </c>
    </row>
    <row r="66" spans="2:11" ht="12.75" customHeight="1">
      <c r="B66" s="158" t="s">
        <v>369</v>
      </c>
      <c r="C66" s="159"/>
      <c r="D66" s="160" t="s">
        <v>211</v>
      </c>
      <c r="E66" s="184"/>
      <c r="F66" s="161">
        <f>+'2 Zajed tr sred prih'!E202</f>
        <v>0</v>
      </c>
      <c r="G66" s="184"/>
      <c r="H66" s="161">
        <f>+'2 Zajed tr sred prih'!F202</f>
        <v>0</v>
      </c>
      <c r="I66" s="184"/>
      <c r="J66" s="249">
        <f>+'2 Zajed tr sred prih'!G202</f>
        <v>0</v>
      </c>
      <c r="K66" s="157">
        <f t="shared" si="14"/>
        <v>0</v>
      </c>
    </row>
    <row r="67" spans="2:11" ht="12.75" customHeight="1">
      <c r="B67" s="158" t="s">
        <v>370</v>
      </c>
      <c r="C67" s="170"/>
      <c r="D67" s="173" t="s">
        <v>212</v>
      </c>
      <c r="E67" s="184"/>
      <c r="F67" s="253">
        <f>+'2 Zajed tr sred prih'!E203</f>
        <v>0</v>
      </c>
      <c r="G67" s="187"/>
      <c r="H67" s="253">
        <f>+'2 Zajed tr sred prih'!F203</f>
        <v>0</v>
      </c>
      <c r="I67" s="187"/>
      <c r="J67" s="254">
        <f>+'2 Zajed tr sred prih'!G203</f>
        <v>0</v>
      </c>
      <c r="K67" s="157">
        <f t="shared" si="14"/>
        <v>0</v>
      </c>
    </row>
    <row r="68" spans="2:11" ht="12.75" customHeight="1">
      <c r="B68" s="147" t="s">
        <v>174</v>
      </c>
      <c r="C68" s="148">
        <v>53</v>
      </c>
      <c r="D68" s="172" t="s">
        <v>20</v>
      </c>
      <c r="E68" s="150">
        <f>+E69+E70+E73+E74+E75+E76+E77+E78+E79</f>
        <v>0</v>
      </c>
      <c r="F68" s="150">
        <f aca="true" t="shared" si="15" ref="F68:K68">+F69+F70+F73+F74+F75+F76+F77+F78+F79</f>
        <v>0</v>
      </c>
      <c r="G68" s="150">
        <f t="shared" si="15"/>
        <v>0</v>
      </c>
      <c r="H68" s="150">
        <f t="shared" si="15"/>
        <v>0</v>
      </c>
      <c r="I68" s="150">
        <f t="shared" si="15"/>
        <v>0</v>
      </c>
      <c r="J68" s="150">
        <f t="shared" si="15"/>
        <v>0</v>
      </c>
      <c r="K68" s="151">
        <f t="shared" si="15"/>
        <v>0</v>
      </c>
    </row>
    <row r="69" spans="2:11" ht="12.75" customHeight="1">
      <c r="B69" s="152" t="s">
        <v>117</v>
      </c>
      <c r="C69" s="153">
        <v>530</v>
      </c>
      <c r="D69" s="154" t="s">
        <v>72</v>
      </c>
      <c r="E69" s="184"/>
      <c r="F69" s="155">
        <f>+'2 Zajed tr sred prih'!E205</f>
        <v>0</v>
      </c>
      <c r="G69" s="186"/>
      <c r="H69" s="155">
        <f>+'2 Zajed tr sred prih'!F205</f>
        <v>0</v>
      </c>
      <c r="I69" s="186"/>
      <c r="J69" s="252">
        <f>+'2 Zajed tr sred prih'!G205</f>
        <v>0</v>
      </c>
      <c r="K69" s="156">
        <f>SUM(E69:J69)</f>
        <v>0</v>
      </c>
    </row>
    <row r="70" spans="2:11" ht="12.75" customHeight="1">
      <c r="B70" s="158" t="s">
        <v>118</v>
      </c>
      <c r="C70" s="159">
        <v>531</v>
      </c>
      <c r="D70" s="160" t="s">
        <v>22</v>
      </c>
      <c r="E70" s="161">
        <f>SUM(E71:E72)</f>
        <v>0</v>
      </c>
      <c r="F70" s="161">
        <f aca="true" t="shared" si="16" ref="F70:K70">SUM(F71:F72)</f>
        <v>0</v>
      </c>
      <c r="G70" s="161">
        <f t="shared" si="16"/>
        <v>0</v>
      </c>
      <c r="H70" s="161">
        <f t="shared" si="16"/>
        <v>0</v>
      </c>
      <c r="I70" s="161">
        <f t="shared" si="16"/>
        <v>0</v>
      </c>
      <c r="J70" s="161">
        <f t="shared" si="16"/>
        <v>0</v>
      </c>
      <c r="K70" s="157">
        <f t="shared" si="16"/>
        <v>0</v>
      </c>
    </row>
    <row r="71" spans="2:11" ht="12.75" customHeight="1">
      <c r="B71" s="158" t="s">
        <v>371</v>
      </c>
      <c r="C71" s="159"/>
      <c r="D71" s="160" t="s">
        <v>213</v>
      </c>
      <c r="E71" s="184"/>
      <c r="F71" s="161">
        <f>+'2 Zajed tr sred prih'!E207</f>
        <v>0</v>
      </c>
      <c r="G71" s="184"/>
      <c r="H71" s="161">
        <f>+'2 Zajed tr sred prih'!F207</f>
        <v>0</v>
      </c>
      <c r="I71" s="184"/>
      <c r="J71" s="249">
        <f>+'2 Zajed tr sred prih'!G207</f>
        <v>0</v>
      </c>
      <c r="K71" s="157">
        <f aca="true" t="shared" si="17" ref="K71:K78">SUM(E71:J71)</f>
        <v>0</v>
      </c>
    </row>
    <row r="72" spans="2:11" ht="12.75" customHeight="1">
      <c r="B72" s="158" t="s">
        <v>372</v>
      </c>
      <c r="C72" s="159"/>
      <c r="D72" s="160" t="s">
        <v>214</v>
      </c>
      <c r="E72" s="184"/>
      <c r="F72" s="161">
        <f>+'2 Zajed tr sred prih'!E208</f>
        <v>0</v>
      </c>
      <c r="G72" s="184"/>
      <c r="H72" s="161">
        <f>+'2 Zajed tr sred prih'!F208</f>
        <v>0</v>
      </c>
      <c r="I72" s="184"/>
      <c r="J72" s="249">
        <f>+'2 Zajed tr sred prih'!G208</f>
        <v>0</v>
      </c>
      <c r="K72" s="157">
        <f t="shared" si="17"/>
        <v>0</v>
      </c>
    </row>
    <row r="73" spans="2:11" ht="12.75" customHeight="1">
      <c r="B73" s="158" t="s">
        <v>267</v>
      </c>
      <c r="C73" s="159">
        <v>532</v>
      </c>
      <c r="D73" s="160" t="s">
        <v>21</v>
      </c>
      <c r="E73" s="184"/>
      <c r="F73" s="161">
        <f>+'2 Zajed tr sred prih'!E209</f>
        <v>0</v>
      </c>
      <c r="G73" s="184"/>
      <c r="H73" s="161">
        <f>+'2 Zajed tr sred prih'!F209</f>
        <v>0</v>
      </c>
      <c r="I73" s="184"/>
      <c r="J73" s="249">
        <f>+'2 Zajed tr sred prih'!G209</f>
        <v>0</v>
      </c>
      <c r="K73" s="157">
        <f t="shared" si="17"/>
        <v>0</v>
      </c>
    </row>
    <row r="74" spans="2:11" ht="12.75" customHeight="1">
      <c r="B74" s="158" t="s">
        <v>268</v>
      </c>
      <c r="C74" s="159">
        <v>533</v>
      </c>
      <c r="D74" s="160" t="s">
        <v>23</v>
      </c>
      <c r="E74" s="184"/>
      <c r="F74" s="161">
        <f>+'2 Zajed tr sred prih'!E210</f>
        <v>0</v>
      </c>
      <c r="G74" s="184"/>
      <c r="H74" s="161">
        <f>+'2 Zajed tr sred prih'!F210</f>
        <v>0</v>
      </c>
      <c r="I74" s="184"/>
      <c r="J74" s="249">
        <f>+'2 Zajed tr sred prih'!G210</f>
        <v>0</v>
      </c>
      <c r="K74" s="157">
        <f t="shared" si="17"/>
        <v>0</v>
      </c>
    </row>
    <row r="75" spans="2:11" ht="12.75" customHeight="1">
      <c r="B75" s="158" t="s">
        <v>269</v>
      </c>
      <c r="C75" s="159">
        <v>534</v>
      </c>
      <c r="D75" s="160" t="s">
        <v>215</v>
      </c>
      <c r="E75" s="184"/>
      <c r="F75" s="161">
        <f>+'2 Zajed tr sred prih'!E211</f>
        <v>0</v>
      </c>
      <c r="G75" s="184"/>
      <c r="H75" s="161">
        <f>+'2 Zajed tr sred prih'!F211</f>
        <v>0</v>
      </c>
      <c r="I75" s="184"/>
      <c r="J75" s="249">
        <f>+'2 Zajed tr sred prih'!G211</f>
        <v>0</v>
      </c>
      <c r="K75" s="157">
        <f t="shared" si="17"/>
        <v>0</v>
      </c>
    </row>
    <row r="76" spans="2:11" ht="12.75" customHeight="1">
      <c r="B76" s="158" t="s">
        <v>270</v>
      </c>
      <c r="C76" s="159">
        <v>535</v>
      </c>
      <c r="D76" s="160" t="s">
        <v>24</v>
      </c>
      <c r="E76" s="184"/>
      <c r="F76" s="161">
        <f>+'2 Zajed tr sred prih'!E212</f>
        <v>0</v>
      </c>
      <c r="G76" s="184"/>
      <c r="H76" s="161">
        <f>+'2 Zajed tr sred prih'!F212</f>
        <v>0</v>
      </c>
      <c r="I76" s="184"/>
      <c r="J76" s="249">
        <f>+'2 Zajed tr sred prih'!G212</f>
        <v>0</v>
      </c>
      <c r="K76" s="157">
        <f t="shared" si="17"/>
        <v>0</v>
      </c>
    </row>
    <row r="77" spans="2:11" ht="12.75" customHeight="1">
      <c r="B77" s="158" t="s">
        <v>271</v>
      </c>
      <c r="C77" s="159">
        <v>536</v>
      </c>
      <c r="D77" s="160" t="s">
        <v>73</v>
      </c>
      <c r="E77" s="184"/>
      <c r="F77" s="161">
        <f>+'2 Zajed tr sred prih'!E213</f>
        <v>0</v>
      </c>
      <c r="G77" s="184"/>
      <c r="H77" s="161">
        <f>+'2 Zajed tr sred prih'!F213</f>
        <v>0</v>
      </c>
      <c r="I77" s="184"/>
      <c r="J77" s="249">
        <f>+'2 Zajed tr sred prih'!G213</f>
        <v>0</v>
      </c>
      <c r="K77" s="157">
        <f t="shared" si="17"/>
        <v>0</v>
      </c>
    </row>
    <row r="78" spans="2:11" ht="12.75" customHeight="1">
      <c r="B78" s="158" t="s">
        <v>272</v>
      </c>
      <c r="C78" s="159">
        <v>537</v>
      </c>
      <c r="D78" s="168" t="s">
        <v>242</v>
      </c>
      <c r="E78" s="184"/>
      <c r="F78" s="161">
        <f>+'2 Zajed tr sred prih'!E214</f>
        <v>0</v>
      </c>
      <c r="G78" s="184"/>
      <c r="H78" s="161">
        <f>+'2 Zajed tr sred prih'!F214</f>
        <v>0</v>
      </c>
      <c r="I78" s="184"/>
      <c r="J78" s="249">
        <f>+'2 Zajed tr sred prih'!G214</f>
        <v>0</v>
      </c>
      <c r="K78" s="157">
        <f t="shared" si="17"/>
        <v>0</v>
      </c>
    </row>
    <row r="79" spans="2:11" ht="12.75" customHeight="1">
      <c r="B79" s="158" t="s">
        <v>373</v>
      </c>
      <c r="C79" s="159">
        <v>539</v>
      </c>
      <c r="D79" s="160" t="s">
        <v>74</v>
      </c>
      <c r="E79" s="161">
        <f aca="true" t="shared" si="18" ref="E79:K79">SUM(E80:E87)</f>
        <v>0</v>
      </c>
      <c r="F79" s="161">
        <f t="shared" si="18"/>
        <v>0</v>
      </c>
      <c r="G79" s="161">
        <f t="shared" si="18"/>
        <v>0</v>
      </c>
      <c r="H79" s="161">
        <f t="shared" si="18"/>
        <v>0</v>
      </c>
      <c r="I79" s="161">
        <f t="shared" si="18"/>
        <v>0</v>
      </c>
      <c r="J79" s="161">
        <f t="shared" si="18"/>
        <v>0</v>
      </c>
      <c r="K79" s="157">
        <f t="shared" si="18"/>
        <v>0</v>
      </c>
    </row>
    <row r="80" spans="2:11" ht="12.75" customHeight="1">
      <c r="B80" s="158" t="s">
        <v>374</v>
      </c>
      <c r="C80" s="159"/>
      <c r="D80" s="160" t="s">
        <v>216</v>
      </c>
      <c r="E80" s="184"/>
      <c r="F80" s="161">
        <f>+'2 Zajed tr sred prih'!E216</f>
        <v>0</v>
      </c>
      <c r="G80" s="184"/>
      <c r="H80" s="161">
        <f>+'2 Zajed tr sred prih'!F216</f>
        <v>0</v>
      </c>
      <c r="I80" s="184"/>
      <c r="J80" s="249">
        <f>+'2 Zajed tr sred prih'!G216</f>
        <v>0</v>
      </c>
      <c r="K80" s="157">
        <f aca="true" t="shared" si="19" ref="K80:K87">SUM(E80:J80)</f>
        <v>0</v>
      </c>
    </row>
    <row r="81" spans="2:11" ht="12.75" customHeight="1">
      <c r="B81" s="158" t="s">
        <v>375</v>
      </c>
      <c r="C81" s="159"/>
      <c r="D81" s="160" t="s">
        <v>217</v>
      </c>
      <c r="E81" s="184"/>
      <c r="F81" s="161">
        <f>+'2 Zajed tr sred prih'!E217</f>
        <v>0</v>
      </c>
      <c r="G81" s="184"/>
      <c r="H81" s="161">
        <f>+'2 Zajed tr sred prih'!F217</f>
        <v>0</v>
      </c>
      <c r="I81" s="184"/>
      <c r="J81" s="249">
        <f>+'2 Zajed tr sred prih'!G217</f>
        <v>0</v>
      </c>
      <c r="K81" s="157">
        <f t="shared" si="19"/>
        <v>0</v>
      </c>
    </row>
    <row r="82" spans="2:11" ht="12.75" customHeight="1">
      <c r="B82" s="158" t="s">
        <v>376</v>
      </c>
      <c r="C82" s="159"/>
      <c r="D82" s="160" t="s">
        <v>218</v>
      </c>
      <c r="E82" s="184"/>
      <c r="F82" s="161">
        <f>+'2 Zajed tr sred prih'!E218</f>
        <v>0</v>
      </c>
      <c r="G82" s="184"/>
      <c r="H82" s="161">
        <f>+'2 Zajed tr sred prih'!F218</f>
        <v>0</v>
      </c>
      <c r="I82" s="184"/>
      <c r="J82" s="249">
        <f>+'2 Zajed tr sred prih'!G218</f>
        <v>0</v>
      </c>
      <c r="K82" s="157">
        <f t="shared" si="19"/>
        <v>0</v>
      </c>
    </row>
    <row r="83" spans="2:11" ht="12.75" customHeight="1">
      <c r="B83" s="158" t="s">
        <v>377</v>
      </c>
      <c r="C83" s="159"/>
      <c r="D83" s="160" t="s">
        <v>20</v>
      </c>
      <c r="E83" s="184"/>
      <c r="F83" s="161">
        <f>+'2 Zajed tr sred prih'!E219</f>
        <v>0</v>
      </c>
      <c r="G83" s="184"/>
      <c r="H83" s="161">
        <f>+'2 Zajed tr sred prih'!F219</f>
        <v>0</v>
      </c>
      <c r="I83" s="184"/>
      <c r="J83" s="249">
        <f>+'2 Zajed tr sred prih'!G219</f>
        <v>0</v>
      </c>
      <c r="K83" s="157">
        <f t="shared" si="19"/>
        <v>0</v>
      </c>
    </row>
    <row r="84" spans="2:11" ht="12.75" customHeight="1">
      <c r="B84" s="158" t="s">
        <v>378</v>
      </c>
      <c r="C84" s="159"/>
      <c r="D84" s="160" t="s">
        <v>219</v>
      </c>
      <c r="E84" s="184"/>
      <c r="F84" s="161">
        <f>+'2 Zajed tr sred prih'!E220</f>
        <v>0</v>
      </c>
      <c r="G84" s="184"/>
      <c r="H84" s="161">
        <f>+'2 Zajed tr sred prih'!F220</f>
        <v>0</v>
      </c>
      <c r="I84" s="184"/>
      <c r="J84" s="249">
        <f>+'2 Zajed tr sred prih'!G220</f>
        <v>0</v>
      </c>
      <c r="K84" s="157">
        <f t="shared" si="19"/>
        <v>0</v>
      </c>
    </row>
    <row r="85" spans="2:11" ht="12.75" customHeight="1">
      <c r="B85" s="158" t="s">
        <v>379</v>
      </c>
      <c r="C85" s="159"/>
      <c r="D85" s="160" t="s">
        <v>78</v>
      </c>
      <c r="E85" s="184"/>
      <c r="F85" s="161">
        <f>+'2 Zajed tr sred prih'!E221</f>
        <v>0</v>
      </c>
      <c r="G85" s="184"/>
      <c r="H85" s="161">
        <f>+'2 Zajed tr sred prih'!F221</f>
        <v>0</v>
      </c>
      <c r="I85" s="184"/>
      <c r="J85" s="249">
        <f>+'2 Zajed tr sred prih'!G221</f>
        <v>0</v>
      </c>
      <c r="K85" s="157">
        <f t="shared" si="19"/>
        <v>0</v>
      </c>
    </row>
    <row r="86" spans="2:11" ht="12.75" customHeight="1">
      <c r="B86" s="158" t="s">
        <v>380</v>
      </c>
      <c r="C86" s="159"/>
      <c r="D86" s="160" t="s">
        <v>383</v>
      </c>
      <c r="E86" s="184"/>
      <c r="F86" s="161">
        <f>+'2 Zajed tr sred prih'!E222</f>
        <v>0</v>
      </c>
      <c r="G86" s="184"/>
      <c r="H86" s="161">
        <f>+'2 Zajed tr sred prih'!F222</f>
        <v>0</v>
      </c>
      <c r="I86" s="184"/>
      <c r="J86" s="249">
        <f>+'2 Zajed tr sred prih'!G222</f>
        <v>0</v>
      </c>
      <c r="K86" s="157">
        <f>SUM(E86:J86)</f>
        <v>0</v>
      </c>
    </row>
    <row r="87" spans="2:11" ht="12.75" customHeight="1">
      <c r="B87" s="158" t="s">
        <v>382</v>
      </c>
      <c r="C87" s="163"/>
      <c r="D87" s="164" t="s">
        <v>220</v>
      </c>
      <c r="E87" s="184"/>
      <c r="F87" s="250">
        <f>+'2 Zajed tr sred prih'!E223</f>
        <v>0</v>
      </c>
      <c r="G87" s="185"/>
      <c r="H87" s="250">
        <f>+'2 Zajed tr sred prih'!F223</f>
        <v>0</v>
      </c>
      <c r="I87" s="185"/>
      <c r="J87" s="251">
        <f>+'2 Zajed tr sred prih'!G223</f>
        <v>0</v>
      </c>
      <c r="K87" s="165">
        <f t="shared" si="19"/>
        <v>0</v>
      </c>
    </row>
    <row r="88" spans="2:11" ht="12.75" customHeight="1">
      <c r="B88" s="147" t="s">
        <v>177</v>
      </c>
      <c r="C88" s="148">
        <v>55</v>
      </c>
      <c r="D88" s="172" t="s">
        <v>25</v>
      </c>
      <c r="E88" s="150">
        <f>+E89+E95+E96+E101+E102+E103+E111+E112</f>
        <v>0</v>
      </c>
      <c r="F88" s="150">
        <f aca="true" t="shared" si="20" ref="F88:K88">+F89+F95+F96+F101+F102+F103+F111+F112</f>
        <v>0</v>
      </c>
      <c r="G88" s="150">
        <f t="shared" si="20"/>
        <v>0</v>
      </c>
      <c r="H88" s="150">
        <f t="shared" si="20"/>
        <v>0</v>
      </c>
      <c r="I88" s="150">
        <f t="shared" si="20"/>
        <v>0</v>
      </c>
      <c r="J88" s="150">
        <f t="shared" si="20"/>
        <v>0</v>
      </c>
      <c r="K88" s="151">
        <f t="shared" si="20"/>
        <v>0</v>
      </c>
    </row>
    <row r="89" spans="2:11" ht="12.75" customHeight="1">
      <c r="B89" s="152" t="s">
        <v>381</v>
      </c>
      <c r="C89" s="153">
        <v>550</v>
      </c>
      <c r="D89" s="154" t="s">
        <v>26</v>
      </c>
      <c r="E89" s="155">
        <f>SUM(E90:E94)</f>
        <v>0</v>
      </c>
      <c r="F89" s="155">
        <f aca="true" t="shared" si="21" ref="F89:K89">SUM(F90:F94)</f>
        <v>0</v>
      </c>
      <c r="G89" s="155">
        <f t="shared" si="21"/>
        <v>0</v>
      </c>
      <c r="H89" s="155">
        <f t="shared" si="21"/>
        <v>0</v>
      </c>
      <c r="I89" s="155">
        <f t="shared" si="21"/>
        <v>0</v>
      </c>
      <c r="J89" s="155">
        <f t="shared" si="21"/>
        <v>0</v>
      </c>
      <c r="K89" s="156">
        <f t="shared" si="21"/>
        <v>0</v>
      </c>
    </row>
    <row r="90" spans="2:11" ht="12.75" customHeight="1">
      <c r="B90" s="152" t="s">
        <v>384</v>
      </c>
      <c r="C90" s="153"/>
      <c r="D90" s="154" t="s">
        <v>221</v>
      </c>
      <c r="E90" s="186"/>
      <c r="F90" s="155">
        <f>+'2 Zajed tr sred prih'!E226</f>
        <v>0</v>
      </c>
      <c r="G90" s="186"/>
      <c r="H90" s="155">
        <f>+'2 Zajed tr sred prih'!F226</f>
        <v>0</v>
      </c>
      <c r="I90" s="186"/>
      <c r="J90" s="252">
        <f>+'2 Zajed tr sred prih'!G226</f>
        <v>0</v>
      </c>
      <c r="K90" s="156">
        <f aca="true" t="shared" si="22" ref="K90:K95">SUM(E90:J90)</f>
        <v>0</v>
      </c>
    </row>
    <row r="91" spans="2:11" ht="12.75" customHeight="1">
      <c r="B91" s="152" t="s">
        <v>385</v>
      </c>
      <c r="C91" s="153"/>
      <c r="D91" s="154" t="s">
        <v>222</v>
      </c>
      <c r="E91" s="186"/>
      <c r="F91" s="155">
        <f>+'2 Zajed tr sred prih'!E227</f>
        <v>0</v>
      </c>
      <c r="G91" s="186"/>
      <c r="H91" s="155">
        <f>+'2 Zajed tr sred prih'!F227</f>
        <v>0</v>
      </c>
      <c r="I91" s="186"/>
      <c r="J91" s="252">
        <f>+'2 Zajed tr sred prih'!G227</f>
        <v>0</v>
      </c>
      <c r="K91" s="156">
        <f t="shared" si="22"/>
        <v>0</v>
      </c>
    </row>
    <row r="92" spans="2:11" ht="12.75" customHeight="1">
      <c r="B92" s="152" t="s">
        <v>386</v>
      </c>
      <c r="C92" s="153"/>
      <c r="D92" s="154" t="s">
        <v>223</v>
      </c>
      <c r="E92" s="186"/>
      <c r="F92" s="155">
        <f>+'2 Zajed tr sred prih'!E228</f>
        <v>0</v>
      </c>
      <c r="G92" s="186"/>
      <c r="H92" s="155">
        <f>+'2 Zajed tr sred prih'!F228</f>
        <v>0</v>
      </c>
      <c r="I92" s="186"/>
      <c r="J92" s="252">
        <f>+'2 Zajed tr sred prih'!G228</f>
        <v>0</v>
      </c>
      <c r="K92" s="156">
        <f t="shared" si="22"/>
        <v>0</v>
      </c>
    </row>
    <row r="93" spans="2:11" ht="12.75" customHeight="1">
      <c r="B93" s="152" t="s">
        <v>387</v>
      </c>
      <c r="C93" s="153"/>
      <c r="D93" s="154" t="s">
        <v>452</v>
      </c>
      <c r="E93" s="186"/>
      <c r="F93" s="155">
        <f>+'2 Zajed tr sred prih'!E229</f>
        <v>0</v>
      </c>
      <c r="G93" s="186"/>
      <c r="H93" s="155">
        <f>+'2 Zajed tr sred prih'!F229</f>
        <v>0</v>
      </c>
      <c r="I93" s="186"/>
      <c r="J93" s="252">
        <f>+'2 Zajed tr sred prih'!G229</f>
        <v>0</v>
      </c>
      <c r="K93" s="156">
        <f t="shared" si="22"/>
        <v>0</v>
      </c>
    </row>
    <row r="94" spans="2:11" ht="12.75" customHeight="1">
      <c r="B94" s="152" t="s">
        <v>451</v>
      </c>
      <c r="C94" s="153"/>
      <c r="D94" s="154" t="s">
        <v>224</v>
      </c>
      <c r="E94" s="186"/>
      <c r="F94" s="155">
        <f>+'2 Zajed tr sred prih'!E230</f>
        <v>0</v>
      </c>
      <c r="G94" s="186"/>
      <c r="H94" s="155">
        <f>+'2 Zajed tr sred prih'!F230</f>
        <v>0</v>
      </c>
      <c r="I94" s="186"/>
      <c r="J94" s="252">
        <f>+'2 Zajed tr sred prih'!G230</f>
        <v>0</v>
      </c>
      <c r="K94" s="156">
        <f t="shared" si="22"/>
        <v>0</v>
      </c>
    </row>
    <row r="95" spans="2:11" ht="12.75" customHeight="1">
      <c r="B95" s="158" t="s">
        <v>388</v>
      </c>
      <c r="C95" s="159">
        <v>551</v>
      </c>
      <c r="D95" s="160" t="s">
        <v>27</v>
      </c>
      <c r="E95" s="186"/>
      <c r="F95" s="161">
        <f>+'2 Zajed tr sred prih'!E231</f>
        <v>0</v>
      </c>
      <c r="G95" s="184"/>
      <c r="H95" s="161">
        <f>+'2 Zajed tr sred prih'!F231</f>
        <v>0</v>
      </c>
      <c r="I95" s="184"/>
      <c r="J95" s="249">
        <f>+'2 Zajed tr sred prih'!G231</f>
        <v>0</v>
      </c>
      <c r="K95" s="157">
        <f t="shared" si="22"/>
        <v>0</v>
      </c>
    </row>
    <row r="96" spans="2:11" ht="12.75" customHeight="1">
      <c r="B96" s="158" t="s">
        <v>389</v>
      </c>
      <c r="C96" s="159">
        <v>552</v>
      </c>
      <c r="D96" s="160" t="s">
        <v>28</v>
      </c>
      <c r="E96" s="161">
        <f>SUM(E97:E100)</f>
        <v>0</v>
      </c>
      <c r="F96" s="161">
        <f aca="true" t="shared" si="23" ref="F96:K96">SUM(F97:F100)</f>
        <v>0</v>
      </c>
      <c r="G96" s="161">
        <f t="shared" si="23"/>
        <v>0</v>
      </c>
      <c r="H96" s="161">
        <f t="shared" si="23"/>
        <v>0</v>
      </c>
      <c r="I96" s="161">
        <f t="shared" si="23"/>
        <v>0</v>
      </c>
      <c r="J96" s="161">
        <f t="shared" si="23"/>
        <v>0</v>
      </c>
      <c r="K96" s="157">
        <f t="shared" si="23"/>
        <v>0</v>
      </c>
    </row>
    <row r="97" spans="2:11" ht="12.75" customHeight="1">
      <c r="B97" s="158" t="s">
        <v>390</v>
      </c>
      <c r="C97" s="159"/>
      <c r="D97" s="160" t="s">
        <v>225</v>
      </c>
      <c r="E97" s="186"/>
      <c r="F97" s="161">
        <f>+'2 Zajed tr sred prih'!E233</f>
        <v>0</v>
      </c>
      <c r="G97" s="184"/>
      <c r="H97" s="161">
        <f>+'2 Zajed tr sred prih'!F233</f>
        <v>0</v>
      </c>
      <c r="I97" s="184"/>
      <c r="J97" s="249">
        <f>+'2 Zajed tr sred prih'!G233</f>
        <v>0</v>
      </c>
      <c r="K97" s="157">
        <f aca="true" t="shared" si="24" ref="K97:K102">SUM(E97:J97)</f>
        <v>0</v>
      </c>
    </row>
    <row r="98" spans="2:11" ht="12.75" customHeight="1">
      <c r="B98" s="158" t="s">
        <v>391</v>
      </c>
      <c r="C98" s="159"/>
      <c r="D98" s="160" t="s">
        <v>226</v>
      </c>
      <c r="E98" s="186"/>
      <c r="F98" s="161">
        <f>+'2 Zajed tr sred prih'!E234</f>
        <v>0</v>
      </c>
      <c r="G98" s="184"/>
      <c r="H98" s="161">
        <f>+'2 Zajed tr sred prih'!F234</f>
        <v>0</v>
      </c>
      <c r="I98" s="184"/>
      <c r="J98" s="249">
        <f>+'2 Zajed tr sred prih'!G234</f>
        <v>0</v>
      </c>
      <c r="K98" s="157">
        <f t="shared" si="24"/>
        <v>0</v>
      </c>
    </row>
    <row r="99" spans="2:11" ht="12.75" customHeight="1">
      <c r="B99" s="158" t="s">
        <v>392</v>
      </c>
      <c r="C99" s="159"/>
      <c r="D99" s="160" t="s">
        <v>227</v>
      </c>
      <c r="E99" s="186"/>
      <c r="F99" s="161">
        <f>+'2 Zajed tr sred prih'!E235</f>
        <v>0</v>
      </c>
      <c r="G99" s="184"/>
      <c r="H99" s="161">
        <f>+'2 Zajed tr sred prih'!F235</f>
        <v>0</v>
      </c>
      <c r="I99" s="184"/>
      <c r="J99" s="249">
        <f>+'2 Zajed tr sred prih'!G235</f>
        <v>0</v>
      </c>
      <c r="K99" s="157">
        <f t="shared" si="24"/>
        <v>0</v>
      </c>
    </row>
    <row r="100" spans="2:11" ht="12.75" customHeight="1">
      <c r="B100" s="158" t="s">
        <v>393</v>
      </c>
      <c r="C100" s="159"/>
      <c r="D100" s="160" t="s">
        <v>228</v>
      </c>
      <c r="E100" s="186"/>
      <c r="F100" s="161">
        <f>+'2 Zajed tr sred prih'!E236</f>
        <v>0</v>
      </c>
      <c r="G100" s="184"/>
      <c r="H100" s="161">
        <f>+'2 Zajed tr sred prih'!F236</f>
        <v>0</v>
      </c>
      <c r="I100" s="184"/>
      <c r="J100" s="249">
        <f>+'2 Zajed tr sred prih'!G236</f>
        <v>0</v>
      </c>
      <c r="K100" s="157">
        <f t="shared" si="24"/>
        <v>0</v>
      </c>
    </row>
    <row r="101" spans="2:11" ht="12.75" customHeight="1">
      <c r="B101" s="158" t="s">
        <v>394</v>
      </c>
      <c r="C101" s="159">
        <v>553</v>
      </c>
      <c r="D101" s="160" t="s">
        <v>29</v>
      </c>
      <c r="E101" s="186"/>
      <c r="F101" s="161">
        <f>+'2 Zajed tr sred prih'!E237</f>
        <v>0</v>
      </c>
      <c r="G101" s="184"/>
      <c r="H101" s="161">
        <f>+'2 Zajed tr sred prih'!F237</f>
        <v>0</v>
      </c>
      <c r="I101" s="184"/>
      <c r="J101" s="249">
        <f>+'2 Zajed tr sred prih'!G237</f>
        <v>0</v>
      </c>
      <c r="K101" s="157">
        <f t="shared" si="24"/>
        <v>0</v>
      </c>
    </row>
    <row r="102" spans="2:11" ht="12.75" customHeight="1">
      <c r="B102" s="158" t="s">
        <v>395</v>
      </c>
      <c r="C102" s="159">
        <v>554</v>
      </c>
      <c r="D102" s="160" t="s">
        <v>75</v>
      </c>
      <c r="E102" s="186"/>
      <c r="F102" s="161">
        <f>+'2 Zajed tr sred prih'!E238</f>
        <v>0</v>
      </c>
      <c r="G102" s="184"/>
      <c r="H102" s="161">
        <f>+'2 Zajed tr sred prih'!F238</f>
        <v>0</v>
      </c>
      <c r="I102" s="184"/>
      <c r="J102" s="249">
        <f>+'2 Zajed tr sred prih'!G238</f>
        <v>0</v>
      </c>
      <c r="K102" s="157">
        <f t="shared" si="24"/>
        <v>0</v>
      </c>
    </row>
    <row r="103" spans="2:11" ht="12.75" customHeight="1">
      <c r="B103" s="158" t="s">
        <v>396</v>
      </c>
      <c r="C103" s="159">
        <v>555</v>
      </c>
      <c r="D103" s="160" t="s">
        <v>76</v>
      </c>
      <c r="E103" s="161">
        <f>SUM(E104:E110)</f>
        <v>0</v>
      </c>
      <c r="F103" s="161">
        <f aca="true" t="shared" si="25" ref="F103:K103">SUM(F104:F110)</f>
        <v>0</v>
      </c>
      <c r="G103" s="161">
        <f t="shared" si="25"/>
        <v>0</v>
      </c>
      <c r="H103" s="161">
        <f t="shared" si="25"/>
        <v>0</v>
      </c>
      <c r="I103" s="161">
        <f t="shared" si="25"/>
        <v>0</v>
      </c>
      <c r="J103" s="161">
        <f t="shared" si="25"/>
        <v>0</v>
      </c>
      <c r="K103" s="157">
        <f t="shared" si="25"/>
        <v>0</v>
      </c>
    </row>
    <row r="104" spans="2:11" ht="12.75" customHeight="1">
      <c r="B104" s="158" t="s">
        <v>397</v>
      </c>
      <c r="C104" s="174"/>
      <c r="D104" s="167" t="s">
        <v>98</v>
      </c>
      <c r="E104" s="186"/>
      <c r="F104" s="161">
        <f>+'2 Zajed tr sred prih'!E240</f>
        <v>0</v>
      </c>
      <c r="G104" s="184"/>
      <c r="H104" s="161">
        <f>+'2 Zajed tr sred prih'!F240</f>
        <v>0</v>
      </c>
      <c r="I104" s="184"/>
      <c r="J104" s="249">
        <f>+'2 Zajed tr sred prih'!G240</f>
        <v>0</v>
      </c>
      <c r="K104" s="157">
        <f aca="true" t="shared" si="26" ref="K104:K111">SUM(E104:J104)</f>
        <v>0</v>
      </c>
    </row>
    <row r="105" spans="2:11" ht="12.75" customHeight="1">
      <c r="B105" s="158" t="s">
        <v>398</v>
      </c>
      <c r="C105" s="174"/>
      <c r="D105" s="167" t="s">
        <v>229</v>
      </c>
      <c r="E105" s="186"/>
      <c r="F105" s="161">
        <f>+'2 Zajed tr sred prih'!E241</f>
        <v>0</v>
      </c>
      <c r="G105" s="184"/>
      <c r="H105" s="161">
        <f>+'2 Zajed tr sred prih'!F241</f>
        <v>0</v>
      </c>
      <c r="I105" s="184"/>
      <c r="J105" s="249">
        <f>+'2 Zajed tr sred prih'!G241</f>
        <v>0</v>
      </c>
      <c r="K105" s="157">
        <f t="shared" si="26"/>
        <v>0</v>
      </c>
    </row>
    <row r="106" spans="2:11" ht="12.75" customHeight="1">
      <c r="B106" s="158" t="s">
        <v>399</v>
      </c>
      <c r="C106" s="174"/>
      <c r="D106" s="167" t="s">
        <v>230</v>
      </c>
      <c r="E106" s="186"/>
      <c r="F106" s="161">
        <f>+'2 Zajed tr sred prih'!E242</f>
        <v>0</v>
      </c>
      <c r="G106" s="184"/>
      <c r="H106" s="161">
        <f>+'2 Zajed tr sred prih'!F242</f>
        <v>0</v>
      </c>
      <c r="I106" s="184"/>
      <c r="J106" s="249">
        <f>+'2 Zajed tr sred prih'!G242</f>
        <v>0</v>
      </c>
      <c r="K106" s="157">
        <f t="shared" si="26"/>
        <v>0</v>
      </c>
    </row>
    <row r="107" spans="2:11" ht="12.75" customHeight="1">
      <c r="B107" s="158" t="s">
        <v>400</v>
      </c>
      <c r="C107" s="174"/>
      <c r="D107" s="167" t="s">
        <v>231</v>
      </c>
      <c r="E107" s="186"/>
      <c r="F107" s="161">
        <f>+'2 Zajed tr sred prih'!E243</f>
        <v>0</v>
      </c>
      <c r="G107" s="184"/>
      <c r="H107" s="161">
        <f>+'2 Zajed tr sred prih'!F243</f>
        <v>0</v>
      </c>
      <c r="I107" s="184"/>
      <c r="J107" s="249">
        <f>+'2 Zajed tr sred prih'!G243</f>
        <v>0</v>
      </c>
      <c r="K107" s="157">
        <f t="shared" si="26"/>
        <v>0</v>
      </c>
    </row>
    <row r="108" spans="2:11" ht="12.75" customHeight="1">
      <c r="B108" s="158" t="s">
        <v>401</v>
      </c>
      <c r="C108" s="174"/>
      <c r="D108" s="167" t="s">
        <v>232</v>
      </c>
      <c r="E108" s="186"/>
      <c r="F108" s="161">
        <f>+'2 Zajed tr sred prih'!E244</f>
        <v>0</v>
      </c>
      <c r="G108" s="184"/>
      <c r="H108" s="161">
        <f>+'2 Zajed tr sred prih'!F244</f>
        <v>0</v>
      </c>
      <c r="I108" s="184"/>
      <c r="J108" s="249">
        <f>+'2 Zajed tr sred prih'!G244</f>
        <v>0</v>
      </c>
      <c r="K108" s="157">
        <f t="shared" si="26"/>
        <v>0</v>
      </c>
    </row>
    <row r="109" spans="2:11" ht="12.75" customHeight="1">
      <c r="B109" s="158" t="s">
        <v>402</v>
      </c>
      <c r="C109" s="174"/>
      <c r="D109" s="167" t="s">
        <v>233</v>
      </c>
      <c r="E109" s="186"/>
      <c r="F109" s="161">
        <f>+'2 Zajed tr sred prih'!E245</f>
        <v>0</v>
      </c>
      <c r="G109" s="184"/>
      <c r="H109" s="161">
        <f>+'2 Zajed tr sred prih'!F245</f>
        <v>0</v>
      </c>
      <c r="I109" s="184"/>
      <c r="J109" s="249">
        <f>+'2 Zajed tr sred prih'!G245</f>
        <v>0</v>
      </c>
      <c r="K109" s="157">
        <f t="shared" si="26"/>
        <v>0</v>
      </c>
    </row>
    <row r="110" spans="2:11" ht="12.75" customHeight="1">
      <c r="B110" s="158" t="s">
        <v>403</v>
      </c>
      <c r="C110" s="174"/>
      <c r="D110" s="142" t="s">
        <v>99</v>
      </c>
      <c r="E110" s="186"/>
      <c r="F110" s="161">
        <f>+'2 Zajed tr sred prih'!E246</f>
        <v>0</v>
      </c>
      <c r="G110" s="184"/>
      <c r="H110" s="161">
        <f>+'2 Zajed tr sred prih'!F246</f>
        <v>0</v>
      </c>
      <c r="I110" s="184"/>
      <c r="J110" s="249">
        <f>+'2 Zajed tr sred prih'!G246</f>
        <v>0</v>
      </c>
      <c r="K110" s="157">
        <f t="shared" si="26"/>
        <v>0</v>
      </c>
    </row>
    <row r="111" spans="2:11" ht="12.75" customHeight="1">
      <c r="B111" s="158" t="s">
        <v>404</v>
      </c>
      <c r="C111" s="159">
        <v>556</v>
      </c>
      <c r="D111" s="160" t="s">
        <v>77</v>
      </c>
      <c r="E111" s="186"/>
      <c r="F111" s="161">
        <f>+'2 Zajed tr sred prih'!E247</f>
        <v>0</v>
      </c>
      <c r="G111" s="184"/>
      <c r="H111" s="161">
        <f>+'2 Zajed tr sred prih'!F247</f>
        <v>0</v>
      </c>
      <c r="I111" s="184"/>
      <c r="J111" s="249">
        <f>+'2 Zajed tr sred prih'!G247</f>
        <v>0</v>
      </c>
      <c r="K111" s="157">
        <f t="shared" si="26"/>
        <v>0</v>
      </c>
    </row>
    <row r="112" spans="2:11" ht="12.75" customHeight="1">
      <c r="B112" s="158" t="s">
        <v>405</v>
      </c>
      <c r="C112" s="159">
        <v>559</v>
      </c>
      <c r="D112" s="160" t="s">
        <v>30</v>
      </c>
      <c r="E112" s="161">
        <f>SUM(E113:E117)</f>
        <v>0</v>
      </c>
      <c r="F112" s="161">
        <f aca="true" t="shared" si="27" ref="F112:K112">SUM(F113:F117)</f>
        <v>0</v>
      </c>
      <c r="G112" s="161">
        <f t="shared" si="27"/>
        <v>0</v>
      </c>
      <c r="H112" s="161">
        <f t="shared" si="27"/>
        <v>0</v>
      </c>
      <c r="I112" s="161">
        <f t="shared" si="27"/>
        <v>0</v>
      </c>
      <c r="J112" s="161">
        <f t="shared" si="27"/>
        <v>0</v>
      </c>
      <c r="K112" s="157">
        <f t="shared" si="27"/>
        <v>0</v>
      </c>
    </row>
    <row r="113" spans="2:11" ht="12.75" customHeight="1">
      <c r="B113" s="158" t="s">
        <v>406</v>
      </c>
      <c r="C113" s="159"/>
      <c r="D113" s="160" t="s">
        <v>234</v>
      </c>
      <c r="E113" s="186"/>
      <c r="F113" s="161">
        <f>+'2 Zajed tr sred prih'!E249</f>
        <v>0</v>
      </c>
      <c r="G113" s="184"/>
      <c r="H113" s="161">
        <f>+'2 Zajed tr sred prih'!F249</f>
        <v>0</v>
      </c>
      <c r="I113" s="184"/>
      <c r="J113" s="249">
        <f>+'2 Zajed tr sred prih'!G249</f>
        <v>0</v>
      </c>
      <c r="K113" s="157">
        <f aca="true" t="shared" si="28" ref="K113:K118">SUM(E113:J113)</f>
        <v>0</v>
      </c>
    </row>
    <row r="114" spans="2:11" ht="12.75" customHeight="1">
      <c r="B114" s="158" t="s">
        <v>407</v>
      </c>
      <c r="C114" s="159"/>
      <c r="D114" s="160" t="s">
        <v>235</v>
      </c>
      <c r="E114" s="186"/>
      <c r="F114" s="161">
        <f>+'2 Zajed tr sred prih'!E250</f>
        <v>0</v>
      </c>
      <c r="G114" s="184"/>
      <c r="H114" s="161">
        <f>+'2 Zajed tr sred prih'!F250</f>
        <v>0</v>
      </c>
      <c r="I114" s="184"/>
      <c r="J114" s="249">
        <f>+'2 Zajed tr sred prih'!G250</f>
        <v>0</v>
      </c>
      <c r="K114" s="157">
        <f t="shared" si="28"/>
        <v>0</v>
      </c>
    </row>
    <row r="115" spans="2:11" ht="12.75" customHeight="1">
      <c r="B115" s="158" t="s">
        <v>408</v>
      </c>
      <c r="C115" s="159"/>
      <c r="D115" s="160" t="s">
        <v>100</v>
      </c>
      <c r="E115" s="186"/>
      <c r="F115" s="161">
        <f>+'2 Zajed tr sred prih'!E251</f>
        <v>0</v>
      </c>
      <c r="G115" s="184"/>
      <c r="H115" s="161">
        <f>+'2 Zajed tr sred prih'!F251</f>
        <v>0</v>
      </c>
      <c r="I115" s="184"/>
      <c r="J115" s="249">
        <f>+'2 Zajed tr sred prih'!G251</f>
        <v>0</v>
      </c>
      <c r="K115" s="157">
        <f t="shared" si="28"/>
        <v>0</v>
      </c>
    </row>
    <row r="116" spans="2:11" ht="12.75" customHeight="1">
      <c r="B116" s="158" t="s">
        <v>409</v>
      </c>
      <c r="C116" s="159"/>
      <c r="D116" s="419" t="s">
        <v>332</v>
      </c>
      <c r="E116" s="186"/>
      <c r="F116" s="161">
        <f>+'2 Zajed tr sred prih'!E252</f>
        <v>0</v>
      </c>
      <c r="G116" s="184"/>
      <c r="H116" s="161">
        <f>+'2 Zajed tr sred prih'!F252</f>
        <v>0</v>
      </c>
      <c r="I116" s="184"/>
      <c r="J116" s="249">
        <f>+'2 Zajed tr sred prih'!G253</f>
        <v>0</v>
      </c>
      <c r="K116" s="157">
        <f t="shared" si="28"/>
        <v>0</v>
      </c>
    </row>
    <row r="117" spans="2:11" ht="12.75" customHeight="1">
      <c r="B117" s="158" t="s">
        <v>410</v>
      </c>
      <c r="C117" s="176"/>
      <c r="D117" s="177" t="s">
        <v>30</v>
      </c>
      <c r="E117" s="185"/>
      <c r="F117" s="161">
        <f>+'2 Zajed tr sred prih'!E253</f>
        <v>0</v>
      </c>
      <c r="G117" s="184"/>
      <c r="H117" s="161">
        <f>+'2 Zajed tr sred prih'!F253</f>
        <v>0</v>
      </c>
      <c r="I117" s="184"/>
      <c r="J117" s="249">
        <f>+'2 Zajed tr sred prih'!G253</f>
        <v>0</v>
      </c>
      <c r="K117" s="157">
        <f t="shared" si="28"/>
        <v>0</v>
      </c>
    </row>
    <row r="118" spans="2:11" ht="35.25" customHeight="1">
      <c r="B118" s="212" t="s">
        <v>178</v>
      </c>
      <c r="C118" s="148"/>
      <c r="D118" s="149" t="s">
        <v>244</v>
      </c>
      <c r="E118" s="213"/>
      <c r="F118" s="150">
        <f>+'2 Zajed tr sred prih'!E254</f>
        <v>0</v>
      </c>
      <c r="G118" s="213"/>
      <c r="H118" s="150">
        <f>+'2 Zajed tr sred prih'!F254</f>
        <v>0</v>
      </c>
      <c r="I118" s="213"/>
      <c r="J118" s="255">
        <f>+'2 Zajed tr sred prih'!G254</f>
        <v>0</v>
      </c>
      <c r="K118" s="151">
        <f t="shared" si="28"/>
        <v>0</v>
      </c>
    </row>
    <row r="119" spans="2:11" ht="12.75" customHeight="1">
      <c r="B119" s="435" t="s">
        <v>179</v>
      </c>
      <c r="C119" s="436"/>
      <c r="D119" s="259" t="s">
        <v>414</v>
      </c>
      <c r="E119" s="643">
        <f aca="true" t="shared" si="29" ref="E119:K119">E14+E15+E49+E68+E118+E88</f>
        <v>0</v>
      </c>
      <c r="F119" s="193">
        <f t="shared" si="29"/>
        <v>0</v>
      </c>
      <c r="G119" s="193">
        <f t="shared" si="29"/>
        <v>0</v>
      </c>
      <c r="H119" s="193">
        <f t="shared" si="29"/>
        <v>0</v>
      </c>
      <c r="I119" s="193">
        <f t="shared" si="29"/>
        <v>0</v>
      </c>
      <c r="J119" s="193">
        <f t="shared" si="29"/>
        <v>0</v>
      </c>
      <c r="K119" s="194">
        <f t="shared" si="29"/>
        <v>0</v>
      </c>
    </row>
    <row r="120" spans="2:11" ht="12.75" customHeight="1" thickBot="1">
      <c r="B120" s="420" t="s">
        <v>180</v>
      </c>
      <c r="C120" s="257"/>
      <c r="D120" s="434" t="str">
        <f>+'1 OPPR'!C11</f>
        <v>Оперативни трошкови пре укључивања енергије за билансирање и рег. накнаде</v>
      </c>
      <c r="E120" s="639">
        <f>E16+E33+E35+E39+E45+E46+E49+E68+E89+E95+E96+E101+E102+E103+E111+E113+E114+E115+E117+E118</f>
        <v>0</v>
      </c>
      <c r="F120" s="178">
        <f>F16+F33+F35+F39+F45+F46+F49+F68+F89+F95+F96+F101+F102+F103+F111+F113+F114+F115+F117+F118</f>
        <v>0</v>
      </c>
      <c r="G120" s="178"/>
      <c r="H120" s="178"/>
      <c r="I120" s="258"/>
      <c r="J120" s="260"/>
      <c r="K120" s="440">
        <f>+K119-E116-K14</f>
        <v>0</v>
      </c>
    </row>
    <row r="121" spans="3:10" ht="13.5" thickTop="1">
      <c r="C121" s="248"/>
      <c r="D121" s="441"/>
      <c r="E121" s="441"/>
      <c r="F121" s="441"/>
      <c r="H121" s="248"/>
      <c r="I121" s="248"/>
      <c r="J121" s="248"/>
    </row>
  </sheetData>
  <sheetProtection formatCells="0" formatColumns="0" selectLockedCells="1"/>
  <mergeCells count="9">
    <mergeCell ref="B7:K7"/>
    <mergeCell ref="E11:K11"/>
    <mergeCell ref="B11:B13"/>
    <mergeCell ref="D11:D13"/>
    <mergeCell ref="C11:C13"/>
    <mergeCell ref="I12:J12"/>
    <mergeCell ref="B10:J10"/>
    <mergeCell ref="E12:F12"/>
    <mergeCell ref="G12:H12"/>
  </mergeCells>
  <printOptions horizontalCentered="1" verticalCentered="1"/>
  <pageMargins left="0" right="0" top="0.03937007874015748" bottom="0.03937007874015748" header="0" footer="0"/>
  <pageSetup fitToHeight="2" horizontalDpi="600" verticalDpi="600" orientation="portrait" paperSize="9" scale="52" r:id="rId1"/>
  <headerFooter alignWithMargins="0">
    <oddFooter>&amp;R&amp;"Arial Narrow,Regular"Страна &amp;P од &amp;N</oddFooter>
  </headerFooter>
  <rowBreaks count="1" manualBreakCount="1">
    <brk id="120" max="10" man="1"/>
  </rowBreaks>
  <ignoredErrors>
    <ignoredError sqref="E57 E119:E120 E35 G35 I3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97"/>
  <sheetViews>
    <sheetView showGridLines="0" showZeros="0" zoomScalePageLayoutView="0" workbookViewId="0" topLeftCell="A1">
      <selection activeCell="A1" sqref="A1"/>
    </sheetView>
  </sheetViews>
  <sheetFormatPr defaultColWidth="8.8515625" defaultRowHeight="30" customHeight="1"/>
  <cols>
    <col min="1" max="1" width="3.8515625" style="1" customWidth="1"/>
    <col min="2" max="2" width="10.421875" style="1" customWidth="1"/>
    <col min="3" max="3" width="82.421875" style="4" customWidth="1"/>
    <col min="4" max="6" width="17.7109375" style="4" bestFit="1" customWidth="1"/>
    <col min="7" max="7" width="15.7109375" style="1" customWidth="1"/>
    <col min="8" max="10" width="8.8515625" style="1" customWidth="1"/>
    <col min="11" max="11" width="19.57421875" style="1" customWidth="1"/>
    <col min="12" max="12" width="20.7109375" style="1" customWidth="1"/>
    <col min="13" max="16384" width="8.8515625" style="1" customWidth="1"/>
  </cols>
  <sheetData>
    <row r="1" spans="1:65" s="9" customFormat="1" ht="19.5" customHeight="1">
      <c r="A1" s="22" t="s">
        <v>116</v>
      </c>
      <c r="B1" s="17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</row>
    <row r="2" spans="1:2" s="9" customFormat="1" ht="19.5" customHeight="1">
      <c r="A2" s="7"/>
      <c r="B2" s="8"/>
    </row>
    <row r="3" spans="1:2" s="9" customFormat="1" ht="19.5" customHeight="1">
      <c r="A3" s="7"/>
      <c r="B3" s="135" t="str">
        <f>+CONCATENATE('Poc. strana'!$A$15," ",'Poc. strana'!$C$15)</f>
        <v>Назив енергетског субјекта: </v>
      </c>
    </row>
    <row r="4" spans="1:5" s="9" customFormat="1" ht="19.5" customHeight="1">
      <c r="A4" s="7"/>
      <c r="B4" s="14" t="str">
        <f>+CONCATENATE('Poc. strana'!$A$29," ",'Poc. strana'!$C$29)</f>
        <v>Датум обраде: </v>
      </c>
      <c r="C4" s="93"/>
      <c r="D4" s="93"/>
      <c r="E4" s="93"/>
    </row>
    <row r="5" spans="2:5" s="9" customFormat="1" ht="19.5" customHeight="1">
      <c r="B5" s="14"/>
      <c r="C5" s="93"/>
      <c r="D5" s="93"/>
      <c r="E5" s="93"/>
    </row>
    <row r="6" spans="3:6" s="9" customFormat="1" ht="19.5" customHeight="1">
      <c r="C6" s="61"/>
      <c r="D6" s="61"/>
      <c r="E6" s="61"/>
      <c r="F6" s="61"/>
    </row>
    <row r="7" spans="2:7" s="9" customFormat="1" ht="19.5" customHeight="1">
      <c r="B7" s="853" t="s">
        <v>423</v>
      </c>
      <c r="C7" s="853"/>
      <c r="D7" s="853"/>
      <c r="E7" s="853"/>
      <c r="F7" s="452"/>
      <c r="G7" s="452"/>
    </row>
    <row r="8" spans="2:6" s="9" customFormat="1" ht="19.5" customHeight="1">
      <c r="B8" s="61"/>
      <c r="C8" s="61"/>
      <c r="D8" s="61"/>
      <c r="E8" s="61"/>
      <c r="F8" s="61"/>
    </row>
    <row r="9" spans="3:15" s="9" customFormat="1" ht="19.5" customHeight="1" thickBot="1">
      <c r="C9" s="94"/>
      <c r="D9" s="95" t="s">
        <v>31</v>
      </c>
      <c r="K9" s="57"/>
      <c r="L9" s="57"/>
      <c r="M9" s="3"/>
      <c r="N9" s="3"/>
      <c r="O9" s="3"/>
    </row>
    <row r="10" spans="2:17" s="9" customFormat="1" ht="13.5" thickTop="1">
      <c r="B10" s="62" t="s">
        <v>7</v>
      </c>
      <c r="C10" s="63" t="s">
        <v>59</v>
      </c>
      <c r="D10" s="696">
        <f>+'Poc. strana'!$C$19</f>
        <v>2017</v>
      </c>
      <c r="E10"/>
      <c r="F10"/>
      <c r="G10"/>
      <c r="H10" s="37"/>
      <c r="M10" s="57"/>
      <c r="N10" s="57"/>
      <c r="O10" s="3"/>
      <c r="P10" s="3"/>
      <c r="Q10" s="3"/>
    </row>
    <row r="11" spans="2:17" s="9" customFormat="1" ht="12.75">
      <c r="B11" s="331"/>
      <c r="C11" s="411"/>
      <c r="D11" s="697" t="s">
        <v>321</v>
      </c>
      <c r="E11"/>
      <c r="F11"/>
      <c r="G11"/>
      <c r="H11" s="37"/>
      <c r="M11" s="57"/>
      <c r="N11" s="57"/>
      <c r="O11" s="3"/>
      <c r="P11" s="3"/>
      <c r="Q11" s="3"/>
    </row>
    <row r="12" spans="2:17" s="9" customFormat="1" ht="19.5" customHeight="1">
      <c r="B12" s="58">
        <v>1</v>
      </c>
      <c r="C12" s="409" t="s">
        <v>319</v>
      </c>
      <c r="D12" s="698"/>
      <c r="E12"/>
      <c r="F12"/>
      <c r="G12"/>
      <c r="H12" s="96"/>
      <c r="M12" s="4"/>
      <c r="N12" s="4"/>
      <c r="O12" s="4"/>
      <c r="P12" s="4"/>
      <c r="Q12" s="4"/>
    </row>
    <row r="13" spans="2:17" s="9" customFormat="1" ht="19.5" customHeight="1">
      <c r="B13" s="59">
        <v>2</v>
      </c>
      <c r="C13" s="410" t="s">
        <v>320</v>
      </c>
      <c r="D13" s="699"/>
      <c r="E13"/>
      <c r="F13"/>
      <c r="G13"/>
      <c r="H13" s="4"/>
      <c r="I13" s="36"/>
      <c r="M13" s="4"/>
      <c r="N13" s="4"/>
      <c r="O13" s="4"/>
      <c r="P13" s="4"/>
      <c r="Q13" s="4"/>
    </row>
    <row r="14" spans="2:17" s="9" customFormat="1" ht="19.5" customHeight="1">
      <c r="B14" s="59">
        <v>3</v>
      </c>
      <c r="C14" s="30" t="s">
        <v>156</v>
      </c>
      <c r="D14" s="700">
        <v>0.4</v>
      </c>
      <c r="E14"/>
      <c r="F14"/>
      <c r="G14"/>
      <c r="H14" s="4"/>
      <c r="I14" s="36"/>
      <c r="M14" s="4"/>
      <c r="N14" s="4"/>
      <c r="O14" s="4"/>
      <c r="P14" s="4"/>
      <c r="Q14" s="4"/>
    </row>
    <row r="15" spans="2:17" s="9" customFormat="1" ht="19.5" customHeight="1">
      <c r="B15" s="59">
        <v>4</v>
      </c>
      <c r="C15" s="30" t="s">
        <v>157</v>
      </c>
      <c r="D15" s="700">
        <v>0.6</v>
      </c>
      <c r="E15"/>
      <c r="F15"/>
      <c r="G15"/>
      <c r="H15" s="4"/>
      <c r="I15" s="36"/>
      <c r="M15" s="4"/>
      <c r="N15" s="4"/>
      <c r="O15" s="4"/>
      <c r="P15" s="4"/>
      <c r="Q15" s="4"/>
    </row>
    <row r="16" spans="2:17" s="9" customFormat="1" ht="19.5" customHeight="1">
      <c r="B16" s="72">
        <v>5</v>
      </c>
      <c r="C16" s="97" t="s">
        <v>158</v>
      </c>
      <c r="D16" s="453">
        <v>0.15</v>
      </c>
      <c r="E16"/>
      <c r="F16"/>
      <c r="G16"/>
      <c r="H16" s="4"/>
      <c r="I16" s="36"/>
      <c r="M16" s="4"/>
      <c r="N16" s="4"/>
      <c r="O16" s="4"/>
      <c r="P16" s="4"/>
      <c r="Q16" s="4"/>
    </row>
    <row r="17" spans="2:17" s="9" customFormat="1" ht="19.5" customHeight="1" thickBot="1">
      <c r="B17" s="73">
        <v>6</v>
      </c>
      <c r="C17" s="98" t="s">
        <v>425</v>
      </c>
      <c r="D17" s="412">
        <f>D12*D14/(1-D16)+D13*D15</f>
        <v>0</v>
      </c>
      <c r="E17"/>
      <c r="F17"/>
      <c r="G17"/>
      <c r="H17" s="60"/>
      <c r="I17" s="36"/>
      <c r="M17" s="4"/>
      <c r="N17" s="4"/>
      <c r="O17" s="4"/>
      <c r="P17" s="4"/>
      <c r="Q17" s="4"/>
    </row>
    <row r="18" spans="3:15" s="9" customFormat="1" ht="19.5" customHeight="1" thickTop="1">
      <c r="C18" s="36"/>
      <c r="D18" s="36"/>
      <c r="E18" s="36"/>
      <c r="F18" s="60"/>
      <c r="G18" s="36"/>
      <c r="K18" s="4"/>
      <c r="L18" s="4"/>
      <c r="M18" s="4"/>
      <c r="N18" s="4"/>
      <c r="O18" s="4"/>
    </row>
    <row r="19" spans="2:15" s="9" customFormat="1" ht="19.5" customHeight="1">
      <c r="B19" s="852" t="s">
        <v>159</v>
      </c>
      <c r="C19" s="852"/>
      <c r="D19" s="852"/>
      <c r="E19" s="852"/>
      <c r="F19" s="99"/>
      <c r="K19" s="4"/>
      <c r="L19" s="4"/>
      <c r="M19" s="4"/>
      <c r="N19" s="4"/>
      <c r="O19" s="4"/>
    </row>
    <row r="20" spans="3:15" ht="19.5" customHeight="1" thickBot="1">
      <c r="C20" s="100"/>
      <c r="D20" s="437"/>
      <c r="E20" s="438"/>
      <c r="G20" s="101"/>
      <c r="K20" s="4"/>
      <c r="L20" s="4"/>
      <c r="M20" s="4"/>
      <c r="N20" s="4"/>
      <c r="O20" s="4"/>
    </row>
    <row r="21" spans="2:15" ht="13.5" thickTop="1">
      <c r="B21" s="454" t="s">
        <v>7</v>
      </c>
      <c r="C21" s="455" t="s">
        <v>59</v>
      </c>
      <c r="D21" s="456" t="s">
        <v>260</v>
      </c>
      <c r="E21" s="457" t="s">
        <v>261</v>
      </c>
      <c r="F21"/>
      <c r="G21"/>
      <c r="K21" s="4"/>
      <c r="L21" s="4"/>
      <c r="M21" s="4"/>
      <c r="N21" s="4"/>
      <c r="O21" s="4"/>
    </row>
    <row r="22" spans="2:7" ht="19.5" customHeight="1">
      <c r="B22" s="102">
        <v>1</v>
      </c>
      <c r="C22" s="103" t="s">
        <v>79</v>
      </c>
      <c r="D22" s="281">
        <f>+'5 Struktura izvora finans'!E19</f>
        <v>0</v>
      </c>
      <c r="E22" s="283">
        <f>IF(D$24=0,,D22/D$24)</f>
        <v>0</v>
      </c>
      <c r="F22"/>
      <c r="G22"/>
    </row>
    <row r="23" spans="2:7" ht="19.5" customHeight="1">
      <c r="B23" s="104">
        <v>2</v>
      </c>
      <c r="C23" s="105" t="s">
        <v>80</v>
      </c>
      <c r="D23" s="282">
        <f>+'5 Struktura izvora finans'!E35</f>
        <v>0</v>
      </c>
      <c r="E23" s="284">
        <f>IF(D$24=0,,D23/D$24)</f>
        <v>0</v>
      </c>
      <c r="F23"/>
      <c r="G23"/>
    </row>
    <row r="24" spans="2:7" ht="19.5" customHeight="1" thickBot="1">
      <c r="B24" s="106">
        <v>3</v>
      </c>
      <c r="C24" s="98" t="s">
        <v>160</v>
      </c>
      <c r="D24" s="107">
        <f>SUM(D22:D23)</f>
        <v>0</v>
      </c>
      <c r="E24" s="285">
        <f>SUM(E22:E23)</f>
        <v>0</v>
      </c>
      <c r="F24"/>
      <c r="G24"/>
    </row>
    <row r="25" spans="3:6" ht="19.5" customHeight="1" thickTop="1">
      <c r="C25" s="1"/>
      <c r="D25" s="1"/>
      <c r="E25" s="1"/>
      <c r="F25" s="3"/>
    </row>
    <row r="26" spans="3:6" ht="19.5" customHeight="1">
      <c r="C26" s="1"/>
      <c r="D26" s="1"/>
      <c r="E26" s="1"/>
      <c r="F26" s="1"/>
    </row>
    <row r="27" spans="3:6" ht="19.5" customHeight="1">
      <c r="C27" s="1"/>
      <c r="D27" s="1"/>
      <c r="E27" s="1"/>
      <c r="F27" s="1"/>
    </row>
    <row r="28" spans="3:6" ht="19.5" customHeight="1">
      <c r="C28" s="1"/>
      <c r="D28" s="1"/>
      <c r="E28" s="1"/>
      <c r="F28" s="1"/>
    </row>
    <row r="29" spans="3:6" ht="19.5" customHeight="1">
      <c r="C29" s="1"/>
      <c r="D29" s="1"/>
      <c r="E29" s="1"/>
      <c r="F29" s="1"/>
    </row>
    <row r="30" spans="3:6" ht="19.5" customHeight="1">
      <c r="C30" s="1"/>
      <c r="D30" s="1"/>
      <c r="E30" s="1"/>
      <c r="F30" s="1"/>
    </row>
    <row r="31" spans="3:6" ht="19.5" customHeight="1">
      <c r="C31" s="1"/>
      <c r="D31" s="1"/>
      <c r="E31" s="1"/>
      <c r="F31" s="1"/>
    </row>
    <row r="32" spans="3:6" ht="19.5" customHeight="1">
      <c r="C32" s="1"/>
      <c r="D32" s="1"/>
      <c r="E32" s="1"/>
      <c r="F32" s="1"/>
    </row>
    <row r="33" spans="3:6" ht="19.5" customHeight="1">
      <c r="C33" s="1"/>
      <c r="D33" s="1"/>
      <c r="E33" s="1"/>
      <c r="F33" s="1"/>
    </row>
    <row r="34" spans="3:6" ht="30" customHeight="1">
      <c r="C34" s="1"/>
      <c r="D34" s="1"/>
      <c r="E34" s="1"/>
      <c r="F34" s="1"/>
    </row>
    <row r="35" spans="3:6" ht="30" customHeight="1">
      <c r="C35" s="1"/>
      <c r="D35" s="1"/>
      <c r="E35" s="1"/>
      <c r="F35" s="1"/>
    </row>
    <row r="36" spans="3:6" ht="30" customHeight="1">
      <c r="C36" s="1"/>
      <c r="D36" s="1"/>
      <c r="E36" s="1"/>
      <c r="F36" s="1"/>
    </row>
    <row r="37" spans="3:6" ht="30" customHeight="1">
      <c r="C37" s="1"/>
      <c r="D37" s="1"/>
      <c r="E37" s="1"/>
      <c r="F37" s="1"/>
    </row>
    <row r="38" spans="3:6" ht="30" customHeight="1">
      <c r="C38" s="1"/>
      <c r="D38" s="1"/>
      <c r="E38" s="1"/>
      <c r="F38" s="1"/>
    </row>
    <row r="39" spans="3:6" ht="30" customHeight="1">
      <c r="C39" s="1"/>
      <c r="D39" s="1"/>
      <c r="E39" s="1"/>
      <c r="F39" s="1"/>
    </row>
    <row r="40" spans="3:6" ht="30" customHeight="1">
      <c r="C40" s="1"/>
      <c r="D40" s="1"/>
      <c r="E40" s="1"/>
      <c r="F40" s="1"/>
    </row>
    <row r="41" spans="3:6" ht="30" customHeight="1">
      <c r="C41" s="1"/>
      <c r="D41" s="1"/>
      <c r="E41" s="1"/>
      <c r="F41" s="1"/>
    </row>
    <row r="42" spans="3:6" ht="30" customHeight="1">
      <c r="C42" s="1"/>
      <c r="D42" s="1"/>
      <c r="E42" s="1"/>
      <c r="F42" s="1"/>
    </row>
    <row r="43" spans="3:6" ht="30" customHeight="1">
      <c r="C43" s="1"/>
      <c r="D43" s="1"/>
      <c r="E43" s="1"/>
      <c r="F43" s="1"/>
    </row>
    <row r="44" spans="3:6" ht="30" customHeight="1">
      <c r="C44" s="1"/>
      <c r="D44" s="1"/>
      <c r="E44" s="1"/>
      <c r="F44" s="1"/>
    </row>
    <row r="45" spans="3:6" ht="30" customHeight="1">
      <c r="C45" s="1"/>
      <c r="D45" s="1"/>
      <c r="E45" s="1"/>
      <c r="F45" s="1"/>
    </row>
    <row r="46" spans="3:6" ht="30" customHeight="1">
      <c r="C46" s="1"/>
      <c r="D46" s="1"/>
      <c r="E46" s="1"/>
      <c r="F46" s="1"/>
    </row>
    <row r="47" spans="3:6" ht="30" customHeight="1">
      <c r="C47" s="1"/>
      <c r="D47" s="1"/>
      <c r="E47" s="1"/>
      <c r="F47" s="1"/>
    </row>
    <row r="48" spans="3:6" ht="30" customHeight="1">
      <c r="C48" s="1"/>
      <c r="D48" s="1"/>
      <c r="E48" s="1"/>
      <c r="F48" s="1"/>
    </row>
    <row r="49" spans="3:6" ht="30" customHeight="1">
      <c r="C49" s="1"/>
      <c r="D49" s="1"/>
      <c r="E49" s="1"/>
      <c r="F49" s="1"/>
    </row>
    <row r="50" spans="3:6" ht="30" customHeight="1">
      <c r="C50" s="1"/>
      <c r="D50" s="1"/>
      <c r="E50" s="1"/>
      <c r="F50" s="1"/>
    </row>
    <row r="51" spans="3:6" ht="30" customHeight="1">
      <c r="C51" s="1"/>
      <c r="D51" s="1"/>
      <c r="E51" s="1"/>
      <c r="F51" s="1"/>
    </row>
    <row r="52" spans="3:6" ht="30" customHeight="1">
      <c r="C52" s="1"/>
      <c r="D52" s="1"/>
      <c r="E52" s="1"/>
      <c r="F52" s="1"/>
    </row>
    <row r="53" spans="3:6" ht="30" customHeight="1">
      <c r="C53" s="1"/>
      <c r="D53" s="1"/>
      <c r="E53" s="1"/>
      <c r="F53" s="1"/>
    </row>
    <row r="54" spans="3:6" ht="30" customHeight="1">
      <c r="C54" s="1"/>
      <c r="D54" s="1"/>
      <c r="E54" s="1"/>
      <c r="F54" s="1"/>
    </row>
    <row r="55" spans="3:6" ht="30" customHeight="1">
      <c r="C55" s="1"/>
      <c r="D55" s="1"/>
      <c r="E55" s="1"/>
      <c r="F55" s="1"/>
    </row>
    <row r="56" spans="3:6" ht="30" customHeight="1">
      <c r="C56" s="1"/>
      <c r="D56" s="1"/>
      <c r="E56" s="1"/>
      <c r="F56" s="1"/>
    </row>
    <row r="57" spans="3:6" ht="30" customHeight="1">
      <c r="C57" s="1"/>
      <c r="D57" s="1"/>
      <c r="E57" s="1"/>
      <c r="F57" s="1"/>
    </row>
    <row r="58" spans="3:6" ht="30" customHeight="1">
      <c r="C58" s="1"/>
      <c r="D58" s="1"/>
      <c r="E58" s="1"/>
      <c r="F58" s="1"/>
    </row>
    <row r="59" spans="3:6" ht="30" customHeight="1">
      <c r="C59" s="1"/>
      <c r="D59" s="1"/>
      <c r="E59" s="1"/>
      <c r="F59" s="1"/>
    </row>
    <row r="60" spans="3:6" ht="30" customHeight="1">
      <c r="C60" s="1"/>
      <c r="D60" s="1"/>
      <c r="E60" s="1"/>
      <c r="F60" s="1"/>
    </row>
    <row r="61" spans="3:6" ht="30" customHeight="1">
      <c r="C61" s="1"/>
      <c r="D61" s="1"/>
      <c r="E61" s="1"/>
      <c r="F61" s="1"/>
    </row>
    <row r="62" spans="3:6" ht="30" customHeight="1">
      <c r="C62" s="1"/>
      <c r="D62" s="1"/>
      <c r="E62" s="1"/>
      <c r="F62" s="1"/>
    </row>
    <row r="63" spans="3:6" ht="30" customHeight="1">
      <c r="C63" s="1"/>
      <c r="D63" s="1"/>
      <c r="E63" s="1"/>
      <c r="F63" s="1"/>
    </row>
    <row r="64" spans="3:6" ht="30" customHeight="1">
      <c r="C64" s="1"/>
      <c r="D64" s="1"/>
      <c r="E64" s="1"/>
      <c r="F64" s="1"/>
    </row>
    <row r="65" spans="3:6" ht="30" customHeight="1">
      <c r="C65" s="1"/>
      <c r="D65" s="1"/>
      <c r="E65" s="1"/>
      <c r="F65" s="1"/>
    </row>
    <row r="66" spans="3:6" ht="30" customHeight="1">
      <c r="C66" s="1"/>
      <c r="D66" s="1"/>
      <c r="E66" s="1"/>
      <c r="F66" s="1"/>
    </row>
    <row r="67" spans="3:6" ht="30" customHeight="1">
      <c r="C67" s="1"/>
      <c r="D67" s="1"/>
      <c r="E67" s="1"/>
      <c r="F67" s="1"/>
    </row>
    <row r="68" spans="3:6" ht="30" customHeight="1">
      <c r="C68" s="1"/>
      <c r="D68" s="1"/>
      <c r="E68" s="1"/>
      <c r="F68" s="1"/>
    </row>
    <row r="69" spans="3:6" ht="30" customHeight="1">
      <c r="C69" s="1"/>
      <c r="D69" s="1"/>
      <c r="E69" s="1"/>
      <c r="F69" s="1"/>
    </row>
    <row r="70" spans="3:6" ht="30" customHeight="1">
      <c r="C70" s="1"/>
      <c r="D70" s="1"/>
      <c r="E70" s="1"/>
      <c r="F70" s="1"/>
    </row>
    <row r="71" spans="3:6" ht="30" customHeight="1">
      <c r="C71" s="1"/>
      <c r="D71" s="1"/>
      <c r="E71" s="1"/>
      <c r="F71" s="1"/>
    </row>
    <row r="72" spans="3:6" ht="30" customHeight="1">
      <c r="C72" s="1"/>
      <c r="D72" s="1"/>
      <c r="E72" s="1"/>
      <c r="F72" s="1"/>
    </row>
    <row r="73" spans="3:6" ht="30" customHeight="1">
      <c r="C73" s="1"/>
      <c r="D73" s="1"/>
      <c r="E73" s="1"/>
      <c r="F73" s="1"/>
    </row>
    <row r="74" spans="3:6" ht="30" customHeight="1">
      <c r="C74" s="1"/>
      <c r="D74" s="1"/>
      <c r="E74" s="1"/>
      <c r="F74" s="1"/>
    </row>
    <row r="75" spans="3:6" ht="30" customHeight="1">
      <c r="C75" s="1"/>
      <c r="D75" s="1"/>
      <c r="E75" s="1"/>
      <c r="F75" s="1"/>
    </row>
    <row r="76" spans="3:6" ht="30" customHeight="1">
      <c r="C76" s="1"/>
      <c r="D76" s="1"/>
      <c r="E76" s="1"/>
      <c r="F76" s="1"/>
    </row>
    <row r="77" spans="3:6" ht="30" customHeight="1">
      <c r="C77" s="1"/>
      <c r="D77" s="1"/>
      <c r="E77" s="1"/>
      <c r="F77" s="1"/>
    </row>
    <row r="78" spans="3:6" ht="30" customHeight="1">
      <c r="C78" s="1"/>
      <c r="D78" s="1"/>
      <c r="E78" s="1"/>
      <c r="F78" s="1"/>
    </row>
    <row r="79" spans="3:6" ht="30" customHeight="1">
      <c r="C79" s="1"/>
      <c r="D79" s="1"/>
      <c r="E79" s="1"/>
      <c r="F79" s="1"/>
    </row>
    <row r="80" spans="3:6" ht="30" customHeight="1">
      <c r="C80" s="1"/>
      <c r="D80" s="1"/>
      <c r="E80" s="1"/>
      <c r="F80" s="1"/>
    </row>
    <row r="81" spans="3:6" ht="30" customHeight="1">
      <c r="C81" s="1"/>
      <c r="D81" s="1"/>
      <c r="E81" s="1"/>
      <c r="F81" s="1"/>
    </row>
    <row r="82" spans="3:6" ht="30" customHeight="1">
      <c r="C82" s="1"/>
      <c r="D82" s="1"/>
      <c r="E82" s="1"/>
      <c r="F82" s="1"/>
    </row>
    <row r="83" spans="3:6" ht="30" customHeight="1">
      <c r="C83" s="1"/>
      <c r="D83" s="1"/>
      <c r="E83" s="1"/>
      <c r="F83" s="1"/>
    </row>
    <row r="84" spans="3:6" ht="30" customHeight="1">
      <c r="C84" s="1"/>
      <c r="D84" s="1"/>
      <c r="E84" s="1"/>
      <c r="F84" s="1"/>
    </row>
    <row r="85" spans="3:6" ht="30" customHeight="1">
      <c r="C85" s="1"/>
      <c r="D85" s="1"/>
      <c r="E85" s="1"/>
      <c r="F85" s="1"/>
    </row>
    <row r="86" spans="3:6" ht="30" customHeight="1">
      <c r="C86" s="1"/>
      <c r="D86" s="1"/>
      <c r="E86" s="1"/>
      <c r="F86" s="1"/>
    </row>
    <row r="87" spans="3:6" ht="30" customHeight="1">
      <c r="C87" s="1"/>
      <c r="D87" s="1"/>
      <c r="E87" s="1"/>
      <c r="F87" s="1"/>
    </row>
    <row r="88" spans="3:6" ht="30" customHeight="1">
      <c r="C88" s="1"/>
      <c r="D88" s="1"/>
      <c r="E88" s="1"/>
      <c r="F88" s="1"/>
    </row>
    <row r="89" spans="3:6" ht="30" customHeight="1">
      <c r="C89" s="1"/>
      <c r="D89" s="1"/>
      <c r="E89" s="1"/>
      <c r="F89" s="1"/>
    </row>
    <row r="90" spans="3:6" ht="30" customHeight="1">
      <c r="C90" s="1"/>
      <c r="D90" s="1"/>
      <c r="E90" s="1"/>
      <c r="F90" s="1"/>
    </row>
    <row r="91" spans="3:6" ht="30" customHeight="1">
      <c r="C91" s="1"/>
      <c r="D91" s="1"/>
      <c r="E91" s="1"/>
      <c r="F91" s="1"/>
    </row>
    <row r="92" spans="3:6" ht="30" customHeight="1">
      <c r="C92" s="1"/>
      <c r="D92" s="1"/>
      <c r="E92" s="1"/>
      <c r="F92" s="1"/>
    </row>
    <row r="93" spans="3:6" ht="30" customHeight="1">
      <c r="C93" s="1"/>
      <c r="D93" s="1"/>
      <c r="E93" s="1"/>
      <c r="F93" s="1"/>
    </row>
    <row r="94" spans="3:6" ht="30" customHeight="1">
      <c r="C94" s="1"/>
      <c r="D94" s="1"/>
      <c r="E94" s="1"/>
      <c r="F94" s="1"/>
    </row>
    <row r="95" spans="3:6" ht="30" customHeight="1">
      <c r="C95" s="1"/>
      <c r="D95" s="1"/>
      <c r="E95" s="1"/>
      <c r="F95" s="1"/>
    </row>
    <row r="96" spans="3:6" ht="30" customHeight="1">
      <c r="C96" s="1"/>
      <c r="D96" s="1"/>
      <c r="E96" s="1"/>
      <c r="F96" s="1"/>
    </row>
    <row r="97" spans="3:6" ht="30" customHeight="1">
      <c r="C97" s="1"/>
      <c r="D97" s="1"/>
      <c r="E97" s="1"/>
      <c r="F97" s="1"/>
    </row>
    <row r="98" spans="3:6" ht="30" customHeight="1">
      <c r="C98" s="1"/>
      <c r="D98" s="1"/>
      <c r="E98" s="1"/>
      <c r="F98" s="1"/>
    </row>
    <row r="99" spans="3:6" ht="30" customHeight="1">
      <c r="C99" s="1"/>
      <c r="D99" s="1"/>
      <c r="E99" s="1"/>
      <c r="F99" s="1"/>
    </row>
    <row r="100" spans="3:6" ht="30" customHeight="1">
      <c r="C100" s="1"/>
      <c r="D100" s="1"/>
      <c r="E100" s="1"/>
      <c r="F100" s="1"/>
    </row>
    <row r="101" spans="3:6" ht="30" customHeight="1">
      <c r="C101" s="1"/>
      <c r="D101" s="1"/>
      <c r="E101" s="1"/>
      <c r="F101" s="1"/>
    </row>
    <row r="102" spans="3:6" ht="30" customHeight="1">
      <c r="C102" s="1"/>
      <c r="D102" s="1"/>
      <c r="E102" s="1"/>
      <c r="F102" s="1"/>
    </row>
    <row r="103" spans="3:6" ht="30" customHeight="1">
      <c r="C103" s="1"/>
      <c r="D103" s="1"/>
      <c r="E103" s="1"/>
      <c r="F103" s="1"/>
    </row>
    <row r="104" spans="3:6" ht="30" customHeight="1">
      <c r="C104" s="1"/>
      <c r="D104" s="1"/>
      <c r="E104" s="1"/>
      <c r="F104" s="1"/>
    </row>
    <row r="105" spans="3:6" ht="30" customHeight="1">
      <c r="C105" s="1"/>
      <c r="D105" s="1"/>
      <c r="E105" s="1"/>
      <c r="F105" s="1"/>
    </row>
    <row r="106" spans="3:6" ht="30" customHeight="1">
      <c r="C106" s="1"/>
      <c r="D106" s="1"/>
      <c r="E106" s="1"/>
      <c r="F106" s="1"/>
    </row>
    <row r="107" spans="3:6" ht="30" customHeight="1">
      <c r="C107" s="1"/>
      <c r="D107" s="1"/>
      <c r="E107" s="1"/>
      <c r="F107" s="1"/>
    </row>
    <row r="108" spans="3:6" ht="30" customHeight="1">
      <c r="C108" s="1"/>
      <c r="D108" s="1"/>
      <c r="E108" s="1"/>
      <c r="F108" s="1"/>
    </row>
    <row r="109" spans="3:6" ht="30" customHeight="1">
      <c r="C109" s="1"/>
      <c r="D109" s="1"/>
      <c r="E109" s="1"/>
      <c r="F109" s="1"/>
    </row>
    <row r="110" spans="3:6" ht="30" customHeight="1">
      <c r="C110" s="1"/>
      <c r="D110" s="1"/>
      <c r="E110" s="1"/>
      <c r="F110" s="1"/>
    </row>
    <row r="111" spans="3:6" ht="30" customHeight="1">
      <c r="C111" s="1"/>
      <c r="D111" s="1"/>
      <c r="E111" s="1"/>
      <c r="F111" s="1"/>
    </row>
    <row r="112" spans="3:6" ht="30" customHeight="1">
      <c r="C112" s="1"/>
      <c r="D112" s="1"/>
      <c r="E112" s="1"/>
      <c r="F112" s="1"/>
    </row>
    <row r="113" spans="3:6" ht="30" customHeight="1">
      <c r="C113" s="1"/>
      <c r="D113" s="1"/>
      <c r="E113" s="1"/>
      <c r="F113" s="1"/>
    </row>
    <row r="114" spans="3:6" ht="30" customHeight="1">
      <c r="C114" s="1"/>
      <c r="D114" s="1"/>
      <c r="E114" s="1"/>
      <c r="F114" s="1"/>
    </row>
    <row r="115" spans="3:6" ht="30" customHeight="1">
      <c r="C115" s="1"/>
      <c r="D115" s="1"/>
      <c r="E115" s="1"/>
      <c r="F115" s="1"/>
    </row>
    <row r="116" spans="3:6" ht="30" customHeight="1">
      <c r="C116" s="1"/>
      <c r="D116" s="1"/>
      <c r="E116" s="1"/>
      <c r="F116" s="1"/>
    </row>
    <row r="117" spans="3:6" ht="30" customHeight="1">
      <c r="C117" s="1"/>
      <c r="D117" s="1"/>
      <c r="E117" s="1"/>
      <c r="F117" s="1"/>
    </row>
    <row r="118" spans="3:6" ht="30" customHeight="1">
      <c r="C118" s="1"/>
      <c r="D118" s="1"/>
      <c r="E118" s="1"/>
      <c r="F118" s="1"/>
    </row>
    <row r="119" spans="3:6" ht="30" customHeight="1">
      <c r="C119" s="1"/>
      <c r="D119" s="1"/>
      <c r="E119" s="1"/>
      <c r="F119" s="1"/>
    </row>
    <row r="120" spans="3:6" ht="30" customHeight="1">
      <c r="C120" s="1"/>
      <c r="D120" s="1"/>
      <c r="E120" s="1"/>
      <c r="F120" s="1"/>
    </row>
    <row r="121" spans="3:6" ht="30" customHeight="1">
      <c r="C121" s="1"/>
      <c r="D121" s="1"/>
      <c r="E121" s="1"/>
      <c r="F121" s="1"/>
    </row>
    <row r="122" spans="3:6" ht="30" customHeight="1">
      <c r="C122" s="1"/>
      <c r="D122" s="1"/>
      <c r="E122" s="1"/>
      <c r="F122" s="1"/>
    </row>
    <row r="123" spans="3:6" ht="30" customHeight="1">
      <c r="C123" s="1"/>
      <c r="D123" s="1"/>
      <c r="E123" s="1"/>
      <c r="F123" s="1"/>
    </row>
    <row r="124" spans="3:6" ht="30" customHeight="1">
      <c r="C124" s="1"/>
      <c r="D124" s="1"/>
      <c r="E124" s="1"/>
      <c r="F124" s="1"/>
    </row>
    <row r="125" spans="3:6" ht="30" customHeight="1">
      <c r="C125" s="1"/>
      <c r="D125" s="1"/>
      <c r="E125" s="1"/>
      <c r="F125" s="1"/>
    </row>
    <row r="126" spans="3:6" ht="30" customHeight="1">
      <c r="C126" s="1"/>
      <c r="D126" s="1"/>
      <c r="E126" s="1"/>
      <c r="F126" s="1"/>
    </row>
    <row r="127" spans="3:6" ht="30" customHeight="1">
      <c r="C127" s="1"/>
      <c r="D127" s="1"/>
      <c r="E127" s="1"/>
      <c r="F127" s="1"/>
    </row>
    <row r="128" spans="3:6" ht="30" customHeight="1">
      <c r="C128" s="1"/>
      <c r="D128" s="1"/>
      <c r="E128" s="1"/>
      <c r="F128" s="1"/>
    </row>
    <row r="129" spans="3:6" ht="30" customHeight="1">
      <c r="C129" s="1"/>
      <c r="D129" s="1"/>
      <c r="E129" s="1"/>
      <c r="F129" s="1"/>
    </row>
    <row r="130" spans="3:6" ht="30" customHeight="1">
      <c r="C130" s="1"/>
      <c r="D130" s="1"/>
      <c r="E130" s="1"/>
      <c r="F130" s="1"/>
    </row>
    <row r="131" spans="3:6" ht="30" customHeight="1">
      <c r="C131" s="1"/>
      <c r="D131" s="1"/>
      <c r="E131" s="1"/>
      <c r="F131" s="1"/>
    </row>
    <row r="132" spans="3:6" ht="30" customHeight="1">
      <c r="C132" s="1"/>
      <c r="D132" s="1"/>
      <c r="E132" s="1"/>
      <c r="F132" s="1"/>
    </row>
    <row r="133" spans="3:6" ht="30" customHeight="1">
      <c r="C133" s="1"/>
      <c r="D133" s="1"/>
      <c r="E133" s="1"/>
      <c r="F133" s="1"/>
    </row>
    <row r="134" spans="3:6" ht="30" customHeight="1">
      <c r="C134" s="1"/>
      <c r="D134" s="1"/>
      <c r="E134" s="1"/>
      <c r="F134" s="1"/>
    </row>
    <row r="135" spans="3:6" ht="30" customHeight="1">
      <c r="C135" s="1"/>
      <c r="D135" s="1"/>
      <c r="E135" s="1"/>
      <c r="F135" s="1"/>
    </row>
    <row r="136" spans="3:6" ht="30" customHeight="1">
      <c r="C136" s="1"/>
      <c r="D136" s="1"/>
      <c r="E136" s="1"/>
      <c r="F136" s="1"/>
    </row>
    <row r="137" spans="3:6" ht="30" customHeight="1">
      <c r="C137" s="1"/>
      <c r="D137" s="1"/>
      <c r="E137" s="1"/>
      <c r="F137" s="1"/>
    </row>
    <row r="138" spans="3:6" ht="30" customHeight="1">
      <c r="C138" s="1"/>
      <c r="D138" s="1"/>
      <c r="E138" s="1"/>
      <c r="F138" s="1"/>
    </row>
    <row r="139" spans="3:6" ht="30" customHeight="1">
      <c r="C139" s="1"/>
      <c r="D139" s="1"/>
      <c r="E139" s="1"/>
      <c r="F139" s="1"/>
    </row>
    <row r="140" spans="3:6" ht="30" customHeight="1">
      <c r="C140" s="1"/>
      <c r="D140" s="1"/>
      <c r="E140" s="1"/>
      <c r="F140" s="1"/>
    </row>
    <row r="141" spans="3:6" ht="30" customHeight="1">
      <c r="C141" s="1"/>
      <c r="D141" s="1"/>
      <c r="E141" s="1"/>
      <c r="F141" s="1"/>
    </row>
    <row r="142" spans="3:6" ht="30" customHeight="1">
      <c r="C142" s="1"/>
      <c r="D142" s="1"/>
      <c r="E142" s="1"/>
      <c r="F142" s="1"/>
    </row>
    <row r="143" spans="3:6" ht="30" customHeight="1">
      <c r="C143" s="1"/>
      <c r="D143" s="1"/>
      <c r="E143" s="1"/>
      <c r="F143" s="1"/>
    </row>
    <row r="144" spans="3:6" ht="30" customHeight="1">
      <c r="C144" s="1"/>
      <c r="D144" s="1"/>
      <c r="E144" s="1"/>
      <c r="F144" s="1"/>
    </row>
    <row r="145" spans="3:6" ht="30" customHeight="1">
      <c r="C145" s="1"/>
      <c r="D145" s="1"/>
      <c r="E145" s="1"/>
      <c r="F145" s="1"/>
    </row>
    <row r="146" spans="3:6" ht="30" customHeight="1">
      <c r="C146" s="1"/>
      <c r="D146" s="1"/>
      <c r="E146" s="1"/>
      <c r="F146" s="1"/>
    </row>
    <row r="147" spans="3:6" ht="30" customHeight="1">
      <c r="C147" s="1"/>
      <c r="D147" s="1"/>
      <c r="E147" s="1"/>
      <c r="F147" s="1"/>
    </row>
    <row r="148" spans="3:6" ht="30" customHeight="1">
      <c r="C148" s="1"/>
      <c r="D148" s="1"/>
      <c r="E148" s="1"/>
      <c r="F148" s="1"/>
    </row>
    <row r="149" spans="3:6" ht="30" customHeight="1">
      <c r="C149" s="1"/>
      <c r="D149" s="1"/>
      <c r="E149" s="1"/>
      <c r="F149" s="1"/>
    </row>
    <row r="150" spans="3:6" ht="30" customHeight="1">
      <c r="C150" s="1"/>
      <c r="D150" s="1"/>
      <c r="E150" s="1"/>
      <c r="F150" s="1"/>
    </row>
    <row r="151" spans="3:6" ht="30" customHeight="1">
      <c r="C151" s="1"/>
      <c r="D151" s="1"/>
      <c r="E151" s="1"/>
      <c r="F151" s="1"/>
    </row>
    <row r="152" spans="3:6" ht="30" customHeight="1">
      <c r="C152" s="1"/>
      <c r="D152" s="1"/>
      <c r="E152" s="1"/>
      <c r="F152" s="1"/>
    </row>
    <row r="153" spans="3:6" ht="30" customHeight="1">
      <c r="C153" s="1"/>
      <c r="D153" s="1"/>
      <c r="E153" s="1"/>
      <c r="F153" s="1"/>
    </row>
    <row r="154" spans="3:6" ht="30" customHeight="1">
      <c r="C154" s="1"/>
      <c r="D154" s="1"/>
      <c r="E154" s="1"/>
      <c r="F154" s="1"/>
    </row>
    <row r="155" spans="3:6" ht="30" customHeight="1">
      <c r="C155" s="1"/>
      <c r="D155" s="1"/>
      <c r="E155" s="1"/>
      <c r="F155" s="1"/>
    </row>
    <row r="156" spans="3:6" ht="30" customHeight="1">
      <c r="C156" s="1"/>
      <c r="D156" s="1"/>
      <c r="E156" s="1"/>
      <c r="F156" s="1"/>
    </row>
    <row r="157" spans="3:6" ht="30" customHeight="1">
      <c r="C157" s="1"/>
      <c r="D157" s="1"/>
      <c r="E157" s="1"/>
      <c r="F157" s="1"/>
    </row>
    <row r="158" spans="3:6" ht="30" customHeight="1">
      <c r="C158" s="1"/>
      <c r="D158" s="1"/>
      <c r="E158" s="1"/>
      <c r="F158" s="1"/>
    </row>
    <row r="159" spans="3:6" ht="30" customHeight="1">
      <c r="C159" s="1"/>
      <c r="D159" s="1"/>
      <c r="E159" s="1"/>
      <c r="F159" s="1"/>
    </row>
    <row r="160" spans="3:6" ht="30" customHeight="1">
      <c r="C160" s="1"/>
      <c r="D160" s="1"/>
      <c r="E160" s="1"/>
      <c r="F160" s="1"/>
    </row>
    <row r="161" spans="3:6" ht="30" customHeight="1">
      <c r="C161" s="1"/>
      <c r="D161" s="1"/>
      <c r="E161" s="1"/>
      <c r="F161" s="1"/>
    </row>
    <row r="162" spans="3:6" ht="30" customHeight="1">
      <c r="C162" s="1"/>
      <c r="D162" s="1"/>
      <c r="E162" s="1"/>
      <c r="F162" s="1"/>
    </row>
    <row r="163" spans="3:6" ht="30" customHeight="1">
      <c r="C163" s="1"/>
      <c r="D163" s="1"/>
      <c r="E163" s="1"/>
      <c r="F163" s="1"/>
    </row>
    <row r="164" spans="3:6" ht="30" customHeight="1">
      <c r="C164" s="1"/>
      <c r="D164" s="1"/>
      <c r="E164" s="1"/>
      <c r="F164" s="1"/>
    </row>
    <row r="165" spans="3:6" ht="30" customHeight="1">
      <c r="C165" s="1"/>
      <c r="D165" s="1"/>
      <c r="E165" s="1"/>
      <c r="F165" s="1"/>
    </row>
    <row r="166" spans="3:6" ht="30" customHeight="1">
      <c r="C166" s="1"/>
      <c r="D166" s="1"/>
      <c r="E166" s="1"/>
      <c r="F166" s="1"/>
    </row>
    <row r="167" spans="3:6" ht="30" customHeight="1">
      <c r="C167" s="1"/>
      <c r="D167" s="1"/>
      <c r="E167" s="1"/>
      <c r="F167" s="1"/>
    </row>
    <row r="168" spans="3:6" ht="30" customHeight="1">
      <c r="C168" s="1"/>
      <c r="D168" s="1"/>
      <c r="E168" s="1"/>
      <c r="F168" s="1"/>
    </row>
    <row r="169" spans="3:6" ht="30" customHeight="1">
      <c r="C169" s="1"/>
      <c r="D169" s="1"/>
      <c r="E169" s="1"/>
      <c r="F169" s="1"/>
    </row>
    <row r="170" spans="3:6" ht="30" customHeight="1">
      <c r="C170" s="1"/>
      <c r="D170" s="1"/>
      <c r="E170" s="1"/>
      <c r="F170" s="1"/>
    </row>
    <row r="171" spans="3:6" ht="30" customHeight="1">
      <c r="C171" s="1"/>
      <c r="D171" s="1"/>
      <c r="E171" s="1"/>
      <c r="F171" s="1"/>
    </row>
    <row r="172" spans="3:6" ht="30" customHeight="1">
      <c r="C172" s="1"/>
      <c r="D172" s="1"/>
      <c r="E172" s="1"/>
      <c r="F172" s="1"/>
    </row>
    <row r="173" spans="3:6" ht="30" customHeight="1">
      <c r="C173" s="1"/>
      <c r="D173" s="1"/>
      <c r="E173" s="1"/>
      <c r="F173" s="1"/>
    </row>
    <row r="174" spans="3:6" ht="30" customHeight="1">
      <c r="C174" s="1"/>
      <c r="D174" s="1"/>
      <c r="E174" s="1"/>
      <c r="F174" s="1"/>
    </row>
    <row r="175" spans="3:6" ht="30" customHeight="1">
      <c r="C175" s="1"/>
      <c r="D175" s="1"/>
      <c r="E175" s="1"/>
      <c r="F175" s="1"/>
    </row>
    <row r="176" spans="3:6" ht="30" customHeight="1">
      <c r="C176" s="1"/>
      <c r="D176" s="1"/>
      <c r="E176" s="1"/>
      <c r="F176" s="1"/>
    </row>
    <row r="177" spans="3:6" ht="30" customHeight="1">
      <c r="C177" s="1"/>
      <c r="D177" s="1"/>
      <c r="E177" s="1"/>
      <c r="F177" s="1"/>
    </row>
    <row r="178" spans="3:6" ht="30" customHeight="1">
      <c r="C178" s="1"/>
      <c r="D178" s="1"/>
      <c r="E178" s="1"/>
      <c r="F178" s="1"/>
    </row>
    <row r="179" spans="3:6" ht="30" customHeight="1">
      <c r="C179" s="1"/>
      <c r="D179" s="1"/>
      <c r="E179" s="1"/>
      <c r="F179" s="1"/>
    </row>
    <row r="180" spans="3:6" ht="30" customHeight="1">
      <c r="C180" s="1"/>
      <c r="D180" s="1"/>
      <c r="E180" s="1"/>
      <c r="F180" s="1"/>
    </row>
    <row r="181" spans="3:6" ht="30" customHeight="1">
      <c r="C181" s="1"/>
      <c r="D181" s="1"/>
      <c r="E181" s="1"/>
      <c r="F181" s="1"/>
    </row>
    <row r="182" spans="3:6" ht="30" customHeight="1">
      <c r="C182" s="1"/>
      <c r="D182" s="1"/>
      <c r="E182" s="1"/>
      <c r="F182" s="1"/>
    </row>
    <row r="183" spans="3:6" ht="30" customHeight="1">
      <c r="C183" s="1"/>
      <c r="D183" s="1"/>
      <c r="E183" s="1"/>
      <c r="F183" s="1"/>
    </row>
    <row r="184" spans="3:6" ht="30" customHeight="1">
      <c r="C184" s="1"/>
      <c r="D184" s="1"/>
      <c r="E184" s="1"/>
      <c r="F184" s="1"/>
    </row>
    <row r="185" spans="3:6" ht="30" customHeight="1">
      <c r="C185" s="1"/>
      <c r="D185" s="1"/>
      <c r="E185" s="1"/>
      <c r="F185" s="1"/>
    </row>
    <row r="186" spans="3:6" ht="30" customHeight="1">
      <c r="C186" s="1"/>
      <c r="D186" s="1"/>
      <c r="E186" s="1"/>
      <c r="F186" s="1"/>
    </row>
    <row r="187" spans="3:6" ht="30" customHeight="1">
      <c r="C187" s="1"/>
      <c r="D187" s="1"/>
      <c r="E187" s="1"/>
      <c r="F187" s="1"/>
    </row>
    <row r="188" spans="3:6" ht="30" customHeight="1">
      <c r="C188" s="1"/>
      <c r="D188" s="1"/>
      <c r="E188" s="1"/>
      <c r="F188" s="1"/>
    </row>
    <row r="189" spans="3:6" ht="30" customHeight="1">
      <c r="C189" s="1"/>
      <c r="D189" s="1"/>
      <c r="E189" s="1"/>
      <c r="F189" s="1"/>
    </row>
    <row r="190" spans="3:6" ht="30" customHeight="1">
      <c r="C190" s="1"/>
      <c r="D190" s="1"/>
      <c r="E190" s="1"/>
      <c r="F190" s="1"/>
    </row>
    <row r="191" spans="3:6" ht="30" customHeight="1">
      <c r="C191" s="1"/>
      <c r="D191" s="1"/>
      <c r="E191" s="1"/>
      <c r="F191" s="1"/>
    </row>
    <row r="192" spans="3:6" ht="30" customHeight="1">
      <c r="C192" s="1"/>
      <c r="D192" s="1"/>
      <c r="E192" s="1"/>
      <c r="F192" s="1"/>
    </row>
    <row r="193" spans="3:6" ht="30" customHeight="1">
      <c r="C193" s="1"/>
      <c r="D193" s="1"/>
      <c r="E193" s="1"/>
      <c r="F193" s="1"/>
    </row>
    <row r="194" spans="3:6" ht="30" customHeight="1">
      <c r="C194" s="1"/>
      <c r="D194" s="1"/>
      <c r="E194" s="1"/>
      <c r="F194" s="1"/>
    </row>
    <row r="195" spans="3:6" ht="30" customHeight="1">
      <c r="C195" s="1"/>
      <c r="D195" s="1"/>
      <c r="E195" s="1"/>
      <c r="F195" s="1"/>
    </row>
    <row r="196" spans="3:6" ht="30" customHeight="1">
      <c r="C196" s="1"/>
      <c r="D196" s="1"/>
      <c r="E196" s="1"/>
      <c r="F196" s="1"/>
    </row>
    <row r="197" spans="3:6" ht="30" customHeight="1">
      <c r="C197" s="1"/>
      <c r="D197" s="1"/>
      <c r="E197" s="1"/>
      <c r="F197" s="1"/>
    </row>
  </sheetData>
  <sheetProtection selectLockedCells="1"/>
  <mergeCells count="2">
    <mergeCell ref="B19:E19"/>
    <mergeCell ref="B7:E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&amp;RСтрана &amp;P од &amp;N</oddFooter>
  </headerFooter>
  <ignoredErrors>
    <ignoredError sqref="E22:E23 D22:D2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PageLayoutView="0" workbookViewId="0" topLeftCell="A16">
      <selection activeCell="A1" sqref="A1"/>
    </sheetView>
  </sheetViews>
  <sheetFormatPr defaultColWidth="9.140625" defaultRowHeight="15" customHeight="1"/>
  <cols>
    <col min="1" max="1" width="3.8515625" style="1" customWidth="1"/>
    <col min="2" max="3" width="8.28125" style="2" customWidth="1"/>
    <col min="4" max="4" width="45.57421875" style="1" customWidth="1"/>
    <col min="5" max="8" width="15.7109375" style="1" customWidth="1"/>
    <col min="9" max="16384" width="9.140625" style="1" customWidth="1"/>
  </cols>
  <sheetData>
    <row r="1" spans="1:3" s="9" customFormat="1" ht="15" customHeight="1">
      <c r="A1" s="9" t="s">
        <v>116</v>
      </c>
      <c r="B1" s="8"/>
      <c r="C1" s="8"/>
    </row>
    <row r="2" spans="2:3" s="9" customFormat="1" ht="15" customHeight="1">
      <c r="B2" s="8"/>
      <c r="C2" s="8"/>
    </row>
    <row r="3" spans="2:3" s="9" customFormat="1" ht="15" customHeight="1">
      <c r="B3" s="135" t="str">
        <f>+CONCATENATE('Poc. strana'!$A$15," ",'Poc. strana'!$C$15)</f>
        <v>Назив енергетског субјекта: </v>
      </c>
      <c r="C3" s="135"/>
    </row>
    <row r="4" spans="2:3" s="9" customFormat="1" ht="15" customHeight="1">
      <c r="B4" s="16" t="str">
        <f>+CONCATENATE('Poc. strana'!$A$29," ",'Poc. strana'!$C$29)</f>
        <v>Датум обраде: </v>
      </c>
      <c r="C4" s="16"/>
    </row>
    <row r="5" spans="2:3" s="9" customFormat="1" ht="15" customHeight="1">
      <c r="B5" s="16"/>
      <c r="C5" s="16"/>
    </row>
    <row r="6" spans="2:3" ht="15" customHeight="1">
      <c r="B6" s="49"/>
      <c r="C6" s="49"/>
    </row>
    <row r="7" spans="2:8" ht="15" customHeight="1">
      <c r="B7" s="854" t="s">
        <v>315</v>
      </c>
      <c r="C7" s="854"/>
      <c r="D7" s="854"/>
      <c r="E7" s="854"/>
      <c r="F7" s="854"/>
      <c r="G7" s="854"/>
      <c r="H7" s="854"/>
    </row>
    <row r="8" spans="2:8" ht="15" customHeight="1">
      <c r="B8" s="50"/>
      <c r="C8" s="50"/>
      <c r="D8" s="33"/>
      <c r="E8" s="33"/>
      <c r="F8" s="33"/>
      <c r="G8" s="33"/>
      <c r="H8" s="33"/>
    </row>
    <row r="9" ht="15" customHeight="1" thickBot="1">
      <c r="E9" s="28" t="s">
        <v>142</v>
      </c>
    </row>
    <row r="10" spans="2:8" ht="15" customHeight="1" thickTop="1">
      <c r="B10" s="862" t="s">
        <v>79</v>
      </c>
      <c r="C10" s="863"/>
      <c r="D10" s="863"/>
      <c r="E10" s="864"/>
      <c r="F10"/>
      <c r="G10" s="36"/>
      <c r="H10" s="36"/>
    </row>
    <row r="11" spans="2:8" ht="63.75">
      <c r="B11" s="51" t="s">
        <v>7</v>
      </c>
      <c r="C11" s="67" t="s">
        <v>433</v>
      </c>
      <c r="D11" s="40" t="s">
        <v>59</v>
      </c>
      <c r="E11" s="318" t="s">
        <v>329</v>
      </c>
      <c r="F11"/>
      <c r="G11" s="74"/>
      <c r="H11" s="74"/>
    </row>
    <row r="12" spans="2:8" ht="15" customHeight="1">
      <c r="B12" s="52">
        <v>1</v>
      </c>
      <c r="C12" s="459">
        <v>30</v>
      </c>
      <c r="D12" s="29" t="s">
        <v>240</v>
      </c>
      <c r="E12" s="128"/>
      <c r="F12"/>
      <c r="G12" s="38"/>
      <c r="H12" s="38"/>
    </row>
    <row r="13" spans="2:8" ht="15" customHeight="1">
      <c r="B13" s="53">
        <v>2</v>
      </c>
      <c r="C13" s="460">
        <v>31</v>
      </c>
      <c r="D13" s="30" t="s">
        <v>103</v>
      </c>
      <c r="E13" s="129"/>
      <c r="F13"/>
      <c r="G13" s="38"/>
      <c r="H13" s="38"/>
    </row>
    <row r="14" spans="2:8" ht="15" customHeight="1">
      <c r="B14" s="53">
        <v>3</v>
      </c>
      <c r="C14" s="460">
        <v>32</v>
      </c>
      <c r="D14" s="30" t="s">
        <v>104</v>
      </c>
      <c r="E14" s="129"/>
      <c r="F14"/>
      <c r="H14" s="38"/>
    </row>
    <row r="15" spans="2:8" ht="15" customHeight="1">
      <c r="B15" s="53">
        <v>4</v>
      </c>
      <c r="C15" s="460">
        <v>33</v>
      </c>
      <c r="D15" s="30" t="s">
        <v>105</v>
      </c>
      <c r="E15" s="129"/>
      <c r="F15"/>
      <c r="G15" s="38"/>
      <c r="H15" s="38"/>
    </row>
    <row r="16" spans="2:8" ht="15" customHeight="1">
      <c r="B16" s="53">
        <v>5</v>
      </c>
      <c r="C16" s="460">
        <v>34</v>
      </c>
      <c r="D16" s="30" t="s">
        <v>241</v>
      </c>
      <c r="E16" s="129"/>
      <c r="F16"/>
      <c r="G16" s="38"/>
      <c r="H16" s="38"/>
    </row>
    <row r="17" spans="2:8" ht="15" customHeight="1">
      <c r="B17" s="53">
        <v>6</v>
      </c>
      <c r="C17" s="461">
        <v>35</v>
      </c>
      <c r="D17" s="31" t="s">
        <v>106</v>
      </c>
      <c r="E17" s="129"/>
      <c r="F17"/>
      <c r="G17" s="38"/>
      <c r="H17" s="38"/>
    </row>
    <row r="18" spans="2:8" ht="15" customHeight="1">
      <c r="B18" s="54">
        <v>7</v>
      </c>
      <c r="C18" s="462" t="s">
        <v>434</v>
      </c>
      <c r="D18" s="97" t="s">
        <v>113</v>
      </c>
      <c r="E18" s="130"/>
      <c r="F18"/>
      <c r="G18" s="38"/>
      <c r="H18" s="38"/>
    </row>
    <row r="19" spans="2:8" ht="15" customHeight="1" thickBot="1">
      <c r="B19" s="55">
        <v>8</v>
      </c>
      <c r="C19" s="458"/>
      <c r="D19" s="32" t="s">
        <v>114</v>
      </c>
      <c r="E19" s="34">
        <f>E12+E13+E14+E15+E16-E17-E18</f>
        <v>0</v>
      </c>
      <c r="F19"/>
      <c r="G19" s="38"/>
      <c r="H19" s="38"/>
    </row>
    <row r="20" spans="7:8" ht="15" customHeight="1" thickTop="1">
      <c r="G20" s="36"/>
      <c r="H20" s="36"/>
    </row>
    <row r="21" spans="2:8" ht="15" customHeight="1">
      <c r="B21" s="854" t="s">
        <v>316</v>
      </c>
      <c r="C21" s="854"/>
      <c r="D21" s="854"/>
      <c r="E21" s="854"/>
      <c r="F21" s="854"/>
      <c r="G21" s="854"/>
      <c r="H21" s="854"/>
    </row>
    <row r="22" ht="15" customHeight="1" thickBot="1"/>
    <row r="23" spans="2:8" ht="15" customHeight="1" thickTop="1">
      <c r="B23" s="862" t="s">
        <v>80</v>
      </c>
      <c r="C23" s="863"/>
      <c r="D23" s="863"/>
      <c r="E23" s="863"/>
      <c r="F23" s="863"/>
      <c r="G23" s="863"/>
      <c r="H23" s="864"/>
    </row>
    <row r="24" spans="2:8" ht="12.75">
      <c r="B24" s="855" t="s">
        <v>7</v>
      </c>
      <c r="C24" s="865" t="s">
        <v>433</v>
      </c>
      <c r="D24" s="857" t="s">
        <v>59</v>
      </c>
      <c r="E24" s="859" t="s">
        <v>329</v>
      </c>
      <c r="F24" s="860"/>
      <c r="G24" s="860"/>
      <c r="H24" s="861"/>
    </row>
    <row r="25" spans="2:8" s="41" customFormat="1" ht="63.75">
      <c r="B25" s="856"/>
      <c r="C25" s="866"/>
      <c r="D25" s="858"/>
      <c r="E25" s="40" t="s">
        <v>146</v>
      </c>
      <c r="F25" s="42" t="s">
        <v>426</v>
      </c>
      <c r="G25" s="45" t="str">
        <f>"Планирани износ расхода од камата у "&amp;'Poc. strana'!$C$19&amp;". години (у 000 дин.)"</f>
        <v>Планирани износ расхода од камата у 2017. години (у 000 дин.)</v>
      </c>
      <c r="H25" s="109" t="str">
        <f>"Планирани износ отплате обавеза у "&amp;'Poc. strana'!$C$19&amp;". години (у 000 дин.)"</f>
        <v>Планирани износ отплате обавеза у 2017. години (у 000 дин.)</v>
      </c>
    </row>
    <row r="26" spans="2:8" ht="15" customHeight="1">
      <c r="B26" s="52">
        <v>1</v>
      </c>
      <c r="C26" s="459">
        <v>41</v>
      </c>
      <c r="D26" s="29" t="s">
        <v>107</v>
      </c>
      <c r="E26" s="43">
        <f>SUM(E27:E29)</f>
        <v>0</v>
      </c>
      <c r="F26" s="122">
        <f>IF(E26=0,,((E27*(1+F27)+E28*(1+F28)+E29*(1+F29))/E26-1))</f>
        <v>0</v>
      </c>
      <c r="G26" s="110">
        <f>SUM(G27:G29)</f>
        <v>0</v>
      </c>
      <c r="H26" s="111">
        <f>SUM(H27:H29)</f>
        <v>0</v>
      </c>
    </row>
    <row r="27" spans="2:8" ht="15" customHeight="1">
      <c r="B27" s="53" t="s">
        <v>34</v>
      </c>
      <c r="C27" s="460">
        <v>414</v>
      </c>
      <c r="D27" s="30" t="s">
        <v>108</v>
      </c>
      <c r="E27" s="261"/>
      <c r="F27" s="268"/>
      <c r="G27" s="261"/>
      <c r="H27" s="319"/>
    </row>
    <row r="28" spans="2:8" ht="15" customHeight="1">
      <c r="B28" s="53" t="s">
        <v>35</v>
      </c>
      <c r="C28" s="460">
        <v>415</v>
      </c>
      <c r="D28" s="30" t="s">
        <v>109</v>
      </c>
      <c r="E28" s="261"/>
      <c r="F28" s="268"/>
      <c r="G28" s="261"/>
      <c r="H28" s="319"/>
    </row>
    <row r="29" spans="2:8" ht="25.5">
      <c r="B29" s="53" t="s">
        <v>36</v>
      </c>
      <c r="C29" s="463" t="s">
        <v>435</v>
      </c>
      <c r="D29" s="30" t="s">
        <v>237</v>
      </c>
      <c r="E29" s="261"/>
      <c r="F29" s="268"/>
      <c r="G29" s="261"/>
      <c r="H29" s="319"/>
    </row>
    <row r="30" spans="2:8" ht="25.5">
      <c r="B30" s="53" t="s">
        <v>1</v>
      </c>
      <c r="C30" s="463" t="s">
        <v>436</v>
      </c>
      <c r="D30" s="30" t="s">
        <v>110</v>
      </c>
      <c r="E30" s="44">
        <f>SUM(E31:E34)</f>
        <v>0</v>
      </c>
      <c r="F30" s="123">
        <f>IF(E30=0,,((E31*(1+F31)+E32*(1+F32)+E33*(1+F33)+E34*(1+F34))/E30-1))</f>
        <v>0</v>
      </c>
      <c r="G30" s="112">
        <f>SUM(G31:G34)</f>
        <v>0</v>
      </c>
      <c r="H30" s="113">
        <f>SUM(H31:H34)</f>
        <v>0</v>
      </c>
    </row>
    <row r="31" spans="2:8" ht="15" customHeight="1">
      <c r="B31" s="53" t="s">
        <v>37</v>
      </c>
      <c r="C31" s="460">
        <v>422</v>
      </c>
      <c r="D31" s="30" t="s">
        <v>111</v>
      </c>
      <c r="E31" s="261"/>
      <c r="F31" s="268"/>
      <c r="G31" s="261"/>
      <c r="H31" s="319"/>
    </row>
    <row r="32" spans="2:8" ht="15" customHeight="1">
      <c r="B32" s="53" t="s">
        <v>38</v>
      </c>
      <c r="C32" s="460">
        <v>423</v>
      </c>
      <c r="D32" s="30" t="s">
        <v>112</v>
      </c>
      <c r="E32" s="261"/>
      <c r="F32" s="268"/>
      <c r="G32" s="261"/>
      <c r="H32" s="319"/>
    </row>
    <row r="33" spans="2:8" ht="25.5">
      <c r="B33" s="53" t="s">
        <v>39</v>
      </c>
      <c r="C33" s="460" t="s">
        <v>437</v>
      </c>
      <c r="D33" s="196" t="s">
        <v>238</v>
      </c>
      <c r="E33" s="261"/>
      <c r="F33" s="268"/>
      <c r="G33" s="261"/>
      <c r="H33" s="319"/>
    </row>
    <row r="34" spans="2:8" ht="25.5">
      <c r="B34" s="54" t="s">
        <v>47</v>
      </c>
      <c r="C34" s="464" t="s">
        <v>438</v>
      </c>
      <c r="D34" s="31" t="s">
        <v>239</v>
      </c>
      <c r="E34" s="269"/>
      <c r="F34" s="279"/>
      <c r="G34" s="280"/>
      <c r="H34" s="320"/>
    </row>
    <row r="35" spans="2:9" ht="15" customHeight="1" thickBot="1">
      <c r="B35" s="55" t="s">
        <v>2</v>
      </c>
      <c r="C35" s="458"/>
      <c r="D35" s="32" t="s">
        <v>115</v>
      </c>
      <c r="E35" s="35">
        <f>E26+E30</f>
        <v>0</v>
      </c>
      <c r="F35" s="108">
        <f>IF(E35=0,,((E27*(1+F27)+E28*(1+F28)+E29*(1+F29)+E31*(1+F31)+E32*(1+F32)+E33*(1+F33)+E34*(1+F34))/E35-1))</f>
        <v>0</v>
      </c>
      <c r="G35" s="114">
        <f>G26+G30</f>
        <v>0</v>
      </c>
      <c r="H35" s="34">
        <f>H26+H30</f>
        <v>0</v>
      </c>
      <c r="I35" s="444"/>
    </row>
    <row r="36" ht="15" customHeight="1" thickTop="1"/>
    <row r="37" spans="5:8" ht="15" customHeight="1">
      <c r="E37"/>
      <c r="F37"/>
      <c r="G37"/>
      <c r="H37"/>
    </row>
    <row r="38" spans="5:8" ht="15" customHeight="1">
      <c r="E38"/>
      <c r="F38"/>
      <c r="G38"/>
      <c r="H38"/>
    </row>
    <row r="39" spans="5:8" ht="15" customHeight="1">
      <c r="E39"/>
      <c r="F39"/>
      <c r="G39"/>
      <c r="H39"/>
    </row>
    <row r="40" spans="4:8" ht="15" customHeight="1">
      <c r="D40" s="3"/>
      <c r="E40"/>
      <c r="F40"/>
      <c r="G40"/>
      <c r="H40"/>
    </row>
    <row r="41" spans="4:8" ht="15" customHeight="1">
      <c r="D41" s="3"/>
      <c r="E41"/>
      <c r="F41"/>
      <c r="G41"/>
      <c r="H41"/>
    </row>
    <row r="42" spans="4:8" ht="15" customHeight="1">
      <c r="D42" s="3"/>
      <c r="E42"/>
      <c r="F42"/>
      <c r="G42"/>
      <c r="H42"/>
    </row>
    <row r="43" spans="4:8" ht="15" customHeight="1">
      <c r="D43" s="3"/>
      <c r="E43"/>
      <c r="F43"/>
      <c r="G43"/>
      <c r="H43"/>
    </row>
    <row r="44" spans="4:8" ht="15" customHeight="1">
      <c r="D44" s="3"/>
      <c r="E44" s="3"/>
      <c r="F44" s="3"/>
      <c r="G44" s="3"/>
      <c r="H44" s="3"/>
    </row>
    <row r="45" spans="4:8" ht="15" customHeight="1">
      <c r="D45" s="3"/>
      <c r="E45" s="3"/>
      <c r="F45" s="3"/>
      <c r="G45" s="3"/>
      <c r="H45" s="3"/>
    </row>
    <row r="46" spans="4:8" ht="15" customHeight="1">
      <c r="D46" s="3"/>
      <c r="E46" s="3"/>
      <c r="F46" s="3"/>
      <c r="G46" s="3"/>
      <c r="H46" s="3"/>
    </row>
    <row r="47" spans="4:8" ht="15" customHeight="1">
      <c r="D47" s="3"/>
      <c r="E47" s="3"/>
      <c r="F47" s="3"/>
      <c r="G47" s="3"/>
      <c r="H47" s="3"/>
    </row>
    <row r="48" spans="4:8" ht="15" customHeight="1">
      <c r="D48" s="3"/>
      <c r="E48" s="3"/>
      <c r="F48" s="3"/>
      <c r="G48" s="3"/>
      <c r="H48" s="3"/>
    </row>
    <row r="49" spans="4:8" ht="15" customHeight="1">
      <c r="D49" s="3"/>
      <c r="E49" s="3"/>
      <c r="F49" s="3"/>
      <c r="G49" s="3"/>
      <c r="H49" s="3"/>
    </row>
    <row r="50" spans="4:8" ht="15" customHeight="1">
      <c r="D50" s="3"/>
      <c r="E50" s="3"/>
      <c r="F50" s="3"/>
      <c r="G50" s="3"/>
      <c r="H50" s="3"/>
    </row>
    <row r="51" spans="4:8" ht="15" customHeight="1">
      <c r="D51" s="3"/>
      <c r="E51" s="3"/>
      <c r="F51" s="3"/>
      <c r="G51" s="3"/>
      <c r="H51" s="3"/>
    </row>
    <row r="52" spans="4:6" ht="15" customHeight="1">
      <c r="D52" s="3"/>
      <c r="E52" s="3"/>
      <c r="F52" s="3"/>
    </row>
  </sheetData>
  <sheetProtection formatColumns="0" selectLockedCells="1"/>
  <mergeCells count="8">
    <mergeCell ref="B7:H7"/>
    <mergeCell ref="B24:B25"/>
    <mergeCell ref="D24:D25"/>
    <mergeCell ref="E24:H24"/>
    <mergeCell ref="B23:H23"/>
    <mergeCell ref="B21:H21"/>
    <mergeCell ref="B10:E10"/>
    <mergeCell ref="C24:C25"/>
  </mergeCells>
  <printOptions horizontalCentered="1"/>
  <pageMargins left="0.2362204724409449" right="0.2362204724409449" top="0.5118110236220472" bottom="0.5118110236220472" header="0.2362204724409449" footer="0.2362204724409449"/>
  <pageSetup fitToHeight="0" fitToWidth="0" horizontalDpi="600" verticalDpi="600" orientation="landscape" paperSize="9" scale="78" r:id="rId1"/>
  <headerFooter alignWithMargins="0">
    <oddFooter>&amp;RСтрана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37"/>
  <sheetViews>
    <sheetView showGridLines="0"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467" customWidth="1"/>
    <col min="2" max="2" width="9.140625" style="467" customWidth="1"/>
    <col min="3" max="3" width="86.8515625" style="467" customWidth="1"/>
    <col min="4" max="4" width="13.7109375" style="467" customWidth="1"/>
    <col min="5" max="16384" width="9.140625" style="467" customWidth="1"/>
  </cols>
  <sheetData>
    <row r="1" spans="1:2" ht="15" customHeight="1">
      <c r="A1" s="465" t="s">
        <v>116</v>
      </c>
      <c r="B1" s="466"/>
    </row>
    <row r="2" spans="1:2" ht="15" customHeight="1">
      <c r="A2" s="468"/>
      <c r="B2" s="469"/>
    </row>
    <row r="3" spans="1:2" ht="15" customHeight="1">
      <c r="A3" s="468"/>
      <c r="B3" s="470" t="str">
        <f>+CONCATENATE('Poc. strana'!$A$15," ",'Poc. strana'!$C$15)</f>
        <v>Назив енергетског субјекта: </v>
      </c>
    </row>
    <row r="4" spans="1:2" ht="15" customHeight="1">
      <c r="A4" s="468"/>
      <c r="B4" s="471" t="str">
        <f>+CONCATENATE('Poc. strana'!$A$29," ",'Poc. strana'!$C$29)</f>
        <v>Датум обраде: </v>
      </c>
    </row>
    <row r="5" ht="15" customHeight="1">
      <c r="B5" s="472"/>
    </row>
    <row r="7" spans="2:4" ht="15" customHeight="1">
      <c r="B7" s="869" t="s">
        <v>511</v>
      </c>
      <c r="C7" s="869"/>
      <c r="D7" s="869"/>
    </row>
    <row r="8" spans="5:20" ht="15" customHeight="1"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</row>
    <row r="9" spans="2:4" ht="15" customHeight="1" thickBot="1">
      <c r="B9" s="474"/>
      <c r="C9" s="475"/>
      <c r="D9" s="476" t="s">
        <v>257</v>
      </c>
    </row>
    <row r="10" spans="1:4" ht="15" customHeight="1" thickTop="1">
      <c r="A10" s="497"/>
      <c r="B10" s="870" t="s">
        <v>274</v>
      </c>
      <c r="C10" s="872" t="s">
        <v>59</v>
      </c>
      <c r="D10" s="477" t="s">
        <v>275</v>
      </c>
    </row>
    <row r="11" spans="1:4" ht="15" customHeight="1">
      <c r="A11" s="497"/>
      <c r="B11" s="871"/>
      <c r="C11" s="873"/>
      <c r="D11" s="478">
        <f>+'Poc. strana'!$C$19</f>
        <v>2017</v>
      </c>
    </row>
    <row r="12" spans="1:4" ht="15" customHeight="1">
      <c r="A12" s="497"/>
      <c r="B12" s="479" t="s">
        <v>60</v>
      </c>
      <c r="C12" s="480" t="s">
        <v>6</v>
      </c>
      <c r="D12" s="481"/>
    </row>
    <row r="13" spans="1:4" ht="15" customHeight="1">
      <c r="A13" s="497"/>
      <c r="B13" s="482" t="s">
        <v>63</v>
      </c>
      <c r="C13" s="483" t="s">
        <v>16</v>
      </c>
      <c r="D13" s="484"/>
    </row>
    <row r="14" spans="1:4" ht="25.5">
      <c r="A14" s="497"/>
      <c r="B14" s="485" t="s">
        <v>71</v>
      </c>
      <c r="C14" s="486" t="s">
        <v>488</v>
      </c>
      <c r="D14" s="487"/>
    </row>
    <row r="15" spans="1:4" ht="15" customHeight="1">
      <c r="A15" s="497"/>
      <c r="B15" s="488" t="s">
        <v>174</v>
      </c>
      <c r="C15" s="489" t="s">
        <v>489</v>
      </c>
      <c r="D15" s="490">
        <f>D12-D13-D14</f>
        <v>0</v>
      </c>
    </row>
    <row r="16" spans="1:4" ht="15" customHeight="1">
      <c r="A16" s="497"/>
      <c r="B16" s="488" t="s">
        <v>177</v>
      </c>
      <c r="C16" s="491" t="s">
        <v>490</v>
      </c>
      <c r="D16" s="492"/>
    </row>
    <row r="17" spans="1:4" ht="15" customHeight="1">
      <c r="A17" s="497"/>
      <c r="B17" s="488" t="s">
        <v>178</v>
      </c>
      <c r="C17" s="483" t="s">
        <v>491</v>
      </c>
      <c r="D17" s="492"/>
    </row>
    <row r="18" spans="1:4" ht="25.5">
      <c r="A18" s="497"/>
      <c r="B18" s="488" t="s">
        <v>179</v>
      </c>
      <c r="C18" s="486" t="s">
        <v>492</v>
      </c>
      <c r="D18" s="492"/>
    </row>
    <row r="19" spans="1:4" ht="15" customHeight="1">
      <c r="A19" s="497"/>
      <c r="B19" s="488" t="s">
        <v>180</v>
      </c>
      <c r="C19" s="489" t="s">
        <v>493</v>
      </c>
      <c r="D19" s="493">
        <f>D16-D17-D18</f>
        <v>0</v>
      </c>
    </row>
    <row r="20" spans="1:4" ht="15" customHeight="1" thickBot="1">
      <c r="A20" s="497"/>
      <c r="B20" s="494" t="s">
        <v>181</v>
      </c>
      <c r="C20" s="495" t="s">
        <v>494</v>
      </c>
      <c r="D20" s="496">
        <f>(D15+D19)/2</f>
        <v>0</v>
      </c>
    </row>
    <row r="21" spans="1:4" ht="15" customHeight="1" thickBot="1" thickTop="1">
      <c r="A21" s="497"/>
      <c r="B21" s="497"/>
      <c r="C21" s="497"/>
      <c r="D21" s="497"/>
    </row>
    <row r="22" spans="1:4" ht="15" customHeight="1" thickBot="1" thickTop="1">
      <c r="A22" s="497"/>
      <c r="B22" s="867" t="str">
        <f>("Трошкови амортизације у "&amp;'Poc. strana'!$C$19&amp;". години (у 000 дин.):")</f>
        <v>Трошкови амортизације у 2017. години (у 000 дин.):</v>
      </c>
      <c r="C22" s="868"/>
      <c r="D22" s="502"/>
    </row>
    <row r="23" spans="1:4" ht="15" customHeight="1" thickTop="1">
      <c r="A23" s="497"/>
      <c r="B23" s="497"/>
      <c r="C23" s="497"/>
      <c r="D23" s="497"/>
    </row>
    <row r="24" spans="1:4" ht="15" customHeight="1">
      <c r="A24" s="497"/>
      <c r="B24" s="497"/>
      <c r="C24" s="497"/>
      <c r="D24" s="497"/>
    </row>
    <row r="25" spans="1:4" ht="15" customHeight="1">
      <c r="A25" s="497"/>
      <c r="B25" s="497"/>
      <c r="C25" s="497"/>
      <c r="D25" s="497"/>
    </row>
    <row r="26" spans="1:4" ht="15" customHeight="1">
      <c r="A26" s="497"/>
      <c r="B26" s="497"/>
      <c r="C26" s="497"/>
      <c r="D26" s="497"/>
    </row>
    <row r="27" spans="1:4" ht="15" customHeight="1">
      <c r="A27" s="497"/>
      <c r="B27" s="497"/>
      <c r="C27" s="497"/>
      <c r="D27" s="497"/>
    </row>
    <row r="28" spans="1:4" ht="15" customHeight="1">
      <c r="A28" s="497"/>
      <c r="B28" s="497"/>
      <c r="C28" s="497"/>
      <c r="D28" s="497"/>
    </row>
    <row r="29" spans="1:4" ht="15" customHeight="1">
      <c r="A29" s="497"/>
      <c r="B29" s="497"/>
      <c r="C29" s="497"/>
      <c r="D29" s="497"/>
    </row>
    <row r="30" spans="1:4" ht="12.75">
      <c r="A30" s="497"/>
      <c r="B30" s="497"/>
      <c r="C30" s="497"/>
      <c r="D30" s="497"/>
    </row>
    <row r="31" spans="1:4" ht="15" customHeight="1">
      <c r="A31" s="497"/>
      <c r="B31" s="497"/>
      <c r="C31" s="497"/>
      <c r="D31" s="497"/>
    </row>
    <row r="32" spans="1:4" ht="15" customHeight="1">
      <c r="A32" s="497"/>
      <c r="B32" s="497"/>
      <c r="C32" s="497"/>
      <c r="D32" s="497"/>
    </row>
    <row r="33" spans="1:4" ht="15" customHeight="1">
      <c r="A33" s="497"/>
      <c r="B33" s="497"/>
      <c r="C33" s="497"/>
      <c r="D33" s="497"/>
    </row>
    <row r="34" spans="1:4" ht="12.75">
      <c r="A34" s="497"/>
      <c r="B34" s="497"/>
      <c r="C34" s="497"/>
      <c r="D34" s="497"/>
    </row>
    <row r="35" spans="1:4" ht="15" customHeight="1">
      <c r="A35" s="497"/>
      <c r="B35" s="497"/>
      <c r="C35" s="497"/>
      <c r="D35" s="497"/>
    </row>
    <row r="36" spans="1:4" ht="15" customHeight="1">
      <c r="A36" s="497"/>
      <c r="B36" s="497"/>
      <c r="C36" s="497"/>
      <c r="D36" s="497"/>
    </row>
    <row r="37" spans="1:4" ht="15" customHeight="1">
      <c r="A37" s="497"/>
      <c r="B37" s="497"/>
      <c r="C37" s="497"/>
      <c r="D37" s="497"/>
    </row>
  </sheetData>
  <sheetProtection/>
  <mergeCells count="4">
    <mergeCell ref="B22:C22"/>
    <mergeCell ref="B7:D7"/>
    <mergeCell ref="B10:B11"/>
    <mergeCell ref="C10:C11"/>
  </mergeCells>
  <printOptions horizontalCentered="1"/>
  <pageMargins left="0.2362204724409449" right="0.15748031496062992" top="1.141732283464567" bottom="0.5511811023622047" header="0.5118110236220472" footer="0.15748031496062992"/>
  <pageSetup horizontalDpi="600" verticalDpi="600" orientation="landscape" paperSize="9" scale="70" r:id="rId1"/>
  <headerFooter alignWithMargins="0">
    <oddFooter>&amp;R&amp;"Arial Narrow,Regular"Страна 1 од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6.28125" style="10" customWidth="1"/>
    <col min="3" max="3" width="41.8515625" style="5" customWidth="1"/>
    <col min="4" max="4" width="16.57421875" style="5" customWidth="1"/>
    <col min="5" max="6" width="17.140625" style="5" customWidth="1"/>
    <col min="7" max="16384" width="9.140625" style="5" customWidth="1"/>
  </cols>
  <sheetData>
    <row r="1" spans="1:4" s="22" customFormat="1" ht="12.75">
      <c r="A1" s="22" t="s">
        <v>116</v>
      </c>
      <c r="B1" s="78"/>
      <c r="C1" s="17"/>
      <c r="D1" s="17"/>
    </row>
    <row r="2" spans="1:4" s="22" customFormat="1" ht="12.75">
      <c r="A2" s="7"/>
      <c r="B2" s="16"/>
      <c r="C2" s="23"/>
      <c r="D2" s="23"/>
    </row>
    <row r="3" spans="1:4" s="22" customFormat="1" ht="12.75">
      <c r="A3" s="9"/>
      <c r="B3" s="135" t="str">
        <f>+CONCATENATE('Poc. strana'!$A$15," ",'Poc. strana'!$C$15)</f>
        <v>Назив енергетског субјекта: </v>
      </c>
      <c r="C3" s="79"/>
      <c r="D3" s="79"/>
    </row>
    <row r="4" spans="1:4" s="22" customFormat="1" ht="12.75">
      <c r="A4" s="9"/>
      <c r="B4" s="8" t="str">
        <f>+CONCATENATE('Poc. strana'!$A$29," ",'Poc. strana'!$C$29)</f>
        <v>Датум обраде: </v>
      </c>
      <c r="C4" s="79"/>
      <c r="D4" s="79"/>
    </row>
    <row r="5" spans="2:4" s="22" customFormat="1" ht="12.75">
      <c r="B5" s="78"/>
      <c r="C5" s="17"/>
      <c r="D5" s="17"/>
    </row>
    <row r="6" spans="3:4" ht="12.75">
      <c r="C6" s="6"/>
      <c r="D6" s="6"/>
    </row>
    <row r="7" spans="2:10" ht="12.75">
      <c r="B7" s="854" t="s">
        <v>416</v>
      </c>
      <c r="C7" s="854"/>
      <c r="D7" s="854"/>
      <c r="E7" s="1"/>
      <c r="F7" s="1"/>
      <c r="G7" s="1"/>
      <c r="H7" s="1"/>
      <c r="I7" s="1"/>
      <c r="J7" s="1"/>
    </row>
    <row r="9" ht="13.5" thickBot="1">
      <c r="D9" s="81" t="s">
        <v>142</v>
      </c>
    </row>
    <row r="10" spans="2:4" s="68" customFormat="1" ht="26.25" thickTop="1">
      <c r="B10" s="56" t="s">
        <v>7</v>
      </c>
      <c r="C10" s="69" t="s">
        <v>59</v>
      </c>
      <c r="D10" s="701" t="str">
        <f>CONCATENATE("Остварење ",'Poc. strana'!$C$19)</f>
        <v>Остварење 2017</v>
      </c>
    </row>
    <row r="11" spans="2:4" ht="24.75" customHeight="1">
      <c r="B11" s="431" t="s">
        <v>60</v>
      </c>
      <c r="C11" s="432" t="s">
        <v>417</v>
      </c>
      <c r="D11" s="702"/>
    </row>
    <row r="12" spans="2:4" ht="24.75" customHeight="1">
      <c r="B12" s="24" t="s">
        <v>63</v>
      </c>
      <c r="C12" s="433" t="s">
        <v>418</v>
      </c>
      <c r="D12" s="703"/>
    </row>
    <row r="13" spans="2:4" ht="24.75" customHeight="1" thickBot="1">
      <c r="B13" s="47" t="s">
        <v>71</v>
      </c>
      <c r="C13" s="46" t="s">
        <v>419</v>
      </c>
      <c r="D13" s="704">
        <f>SUM(D11:D12)</f>
        <v>0</v>
      </c>
    </row>
    <row r="14" ht="25.5" customHeight="1" thickTop="1"/>
    <row r="16" ht="4.5" customHeight="1"/>
    <row r="17" ht="12.75">
      <c r="B17" s="5"/>
    </row>
    <row r="18" spans="5:6" ht="12.75">
      <c r="E18" s="287"/>
      <c r="F18" s="287"/>
    </row>
  </sheetData>
  <sheetProtection formatCells="0" formatColumns="0" insertRows="0" selectLockedCells="1"/>
  <mergeCells count="1">
    <mergeCell ref="B7:D7"/>
  </mergeCells>
  <printOptions horizontalCentered="1"/>
  <pageMargins left="0.25" right="0.25" top="0.5" bottom="0.5" header="0.25" footer="0.22"/>
  <pageSetup fitToHeight="1" fitToWidth="1" horizontalDpi="600" verticalDpi="600" orientation="landscape" paperSize="9" r:id="rId1"/>
  <headerFooter alignWithMargins="0">
    <oddFooter>&amp;RСтрана &amp;P од &amp;N</oddFooter>
  </headerFooter>
  <ignoredErrors>
    <ignoredError sqref="D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 Tanic</dc:creator>
  <cp:keywords/>
  <dc:description/>
  <cp:lastModifiedBy>AERS</cp:lastModifiedBy>
  <cp:lastPrinted>2017-07-13T09:03:40Z</cp:lastPrinted>
  <dcterms:created xsi:type="dcterms:W3CDTF">2006-07-05T09:57:32Z</dcterms:created>
  <dcterms:modified xsi:type="dcterms:W3CDTF">2018-02-21T11:53:11Z</dcterms:modified>
  <cp:category/>
  <cp:version/>
  <cp:contentType/>
  <cp:contentStatus/>
</cp:coreProperties>
</file>